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480" windowHeight="11640" activeTab="0"/>
  </bookViews>
  <sheets>
    <sheet name="Прил. 2_1" sheetId="1" r:id="rId1"/>
  </sheets>
  <definedNames>
    <definedName name="_xlnm.Print_Titles" localSheetId="0">'Прил. 2_1'!$4:$5</definedName>
    <definedName name="_xlnm.Print_Area" localSheetId="0">'Прил. 2_1'!$A$1:$I$100</definedName>
  </definedNames>
  <calcPr fullCalcOnLoad="1"/>
</workbook>
</file>

<file path=xl/sharedStrings.xml><?xml version="1.0" encoding="utf-8"?>
<sst xmlns="http://schemas.openxmlformats.org/spreadsheetml/2006/main" count="222" uniqueCount="191">
  <si>
    <t xml:space="preserve"> </t>
  </si>
  <si>
    <t/>
  </si>
  <si>
    <t>Социальное обеспечение населения</t>
  </si>
  <si>
    <t>Социальная политика</t>
  </si>
  <si>
    <t>Жилищное хозяйство</t>
  </si>
  <si>
    <t>Жилищно-коммунальное хозяйство</t>
  </si>
  <si>
    <t>Водное хозяйство</t>
  </si>
  <si>
    <t>Национальная экономика</t>
  </si>
  <si>
    <t>Национальная безопасность и правоохранительная деятельность</t>
  </si>
  <si>
    <t>Код бюджетной классификации</t>
  </si>
  <si>
    <t>Наименование показателя</t>
  </si>
  <si>
    <t>план</t>
  </si>
  <si>
    <t>исполнено</t>
  </si>
  <si>
    <t>%исполнения</t>
  </si>
  <si>
    <t xml:space="preserve">    </t>
  </si>
  <si>
    <t xml:space="preserve">  </t>
  </si>
  <si>
    <t>(тыс.рублей)</t>
  </si>
  <si>
    <t>% исп. к соотв.периоду прошлого года</t>
  </si>
  <si>
    <t>ДОХОДЫ</t>
  </si>
  <si>
    <t>000 101 00000 00 0000 000</t>
  </si>
  <si>
    <t>Налоговые и неналоговые доходы</t>
  </si>
  <si>
    <t>000 100 00000 00 0000 000</t>
  </si>
  <si>
    <t>Налоги на прибыль, доходы</t>
  </si>
  <si>
    <t>000 101 02000 00 0000 000</t>
  </si>
  <si>
    <t>Налог на доходы физических лиц</t>
  </si>
  <si>
    <t>000 103 00000 00 0000 000</t>
  </si>
  <si>
    <t>Акцизы по подакцизным товарам</t>
  </si>
  <si>
    <t>000 103 02000 00 0000 000</t>
  </si>
  <si>
    <t xml:space="preserve">000 105 00000 00 0000 000 </t>
  </si>
  <si>
    <t>Налоги на совокупный доход</t>
  </si>
  <si>
    <t>000 105 02000 00 0000 000</t>
  </si>
  <si>
    <t>Единый налог на вмененный доход</t>
  </si>
  <si>
    <t>000 105 03000 00 0000 000</t>
  </si>
  <si>
    <t>Единый сельскохозяйственный налог</t>
  </si>
  <si>
    <t>000 105 04000 00 0000 000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</si>
  <si>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</si>
  <si>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</si>
  <si>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</si>
  <si>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000 106 04000 00 0000 110</t>
  </si>
  <si>
    <t>Транспортный налог</t>
  </si>
  <si>
    <t>000 108 00000 00 0000 000</t>
  </si>
  <si>
    <t>Государственная пошлина</t>
  </si>
  <si>
    <t>000 108 03000 00 0000 000</t>
  </si>
  <si>
    <t>000 111 00000 00 0000 000</t>
  </si>
  <si>
    <t>Доходы от использования муниципального имущества, находящегося в муниципальной собственности</t>
  </si>
  <si>
    <t>000 111 03000 00 0000 000</t>
  </si>
  <si>
    <t>Проценты, полученные от предоставления бюджетных кредитов внутри страны</t>
  </si>
  <si>
    <t>000 111 05000 00 0000 000</t>
  </si>
  <si>
    <t>Доходы, получаемые в виде  арендной либо иной платы за передачу в возмездное пользование муниципального имущества</t>
  </si>
  <si>
    <t>000 111 07000 00 0000 000</t>
  </si>
  <si>
    <t xml:space="preserve">Платежи от муниципальных унитарных предприятий </t>
  </si>
  <si>
    <t>000 111 09000 00 0000 000</t>
  </si>
  <si>
    <t>Прочие доходы от использования имущества и прав, находящихся в  муниципальной собственности</t>
  </si>
  <si>
    <t>000 112 00000 00 0000 000</t>
  </si>
  <si>
    <t>Платежи при пользовании природными ресурсами</t>
  </si>
  <si>
    <t>000 112 01000 00 0000 000</t>
  </si>
  <si>
    <t xml:space="preserve">Плата за негативное воздействие на окружающую среду  </t>
  </si>
  <si>
    <t>000 113 01000 00 0000 000</t>
  </si>
  <si>
    <t>Доходы от оказания платных услуг и компенсации затрат государства</t>
  </si>
  <si>
    <t>Доходы от оказания платных услуг</t>
  </si>
  <si>
    <t>000 113 02000 00 0000 130</t>
  </si>
  <si>
    <t>Доходы от компенсации затрат государства</t>
  </si>
  <si>
    <t>000 114 00000 00 0000 000</t>
  </si>
  <si>
    <t>Доходы от продажи материальных и нематериальных активов</t>
  </si>
  <si>
    <t>000 114 02000 00 0000 000</t>
  </si>
  <si>
    <t>Доходы от реализации имущества, находящегося в муниципальной собственности</t>
  </si>
  <si>
    <t>000 114 06000 00 0000 430</t>
  </si>
  <si>
    <t>Доходы от продажи земельных участков, находящихся в муниципальной собственности</t>
  </si>
  <si>
    <t>000 116 00000 00 0000 000</t>
  </si>
  <si>
    <t>Штрафы, санкции, возмещение ущерба</t>
  </si>
  <si>
    <t>000 116 01000 01 0000 140</t>
  </si>
  <si>
    <t>Административные штрафы, установленные Кодексом Российской Федерации об административных правонарушениях</t>
  </si>
  <si>
    <t>000 116 02000 02 0000 140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</si>
  <si>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</si>
  <si>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</si>
  <si>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</si>
  <si>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000 116 10000 00 0000 140</t>
  </si>
  <si>
    <t>Платежи в целях возмещения причиненного ущерба (убытков)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</si>
  <si>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</si>
  <si>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</si>
  <si>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</si>
  <si>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РФ</t>
  </si>
  <si>
    <t>000 202 10000 00 0000 151</t>
  </si>
  <si>
    <t>Дотации бюджетам субъектов Российской Федерации и муниципальных  районов</t>
  </si>
  <si>
    <t>000 202 20000 00 0000 151</t>
  </si>
  <si>
    <t>Субсидии бюджетам субъектов Российской Федерации и муниципальных  образований</t>
  </si>
  <si>
    <t>000 202 30000 00 0000 151</t>
  </si>
  <si>
    <t>Субвенции бюджетам субъектов Российской Федерации и муниципальных  образований</t>
  </si>
  <si>
    <t>000 202 40000 00 0000 151</t>
  </si>
  <si>
    <t xml:space="preserve">Иные межбюджетные трансферты </t>
  </si>
  <si>
    <t>000 207 50000 00 0000 151</t>
  </si>
  <si>
    <t>Прочие межбюджетные поступления   (пожертвования)</t>
  </si>
  <si>
    <t>000 219 6000 00 0000 151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</si>
  <si>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</si>
  <si>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Всего 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</si>
  <si>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</si>
  <si>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</si>
  <si>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</si>
  <si>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</si>
  <si>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</si>
  <si>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</si>
  <si>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 исполнительных органов государственной власти, местных администраций</t>
  </si>
  <si>
    <t>0105</t>
  </si>
  <si>
    <t>Судебная система</t>
  </si>
  <si>
    <t>0106</t>
  </si>
  <si>
    <t>Обеспечение деятельности контрольного и финансового органа</t>
  </si>
  <si>
    <t>0111</t>
  </si>
  <si>
    <t>Резервные фонды</t>
  </si>
  <si>
    <t>0113</t>
  </si>
  <si>
    <t>Другие общегосударственные вопросы</t>
  </si>
  <si>
    <t>0300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</si>
  <si>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</si>
  <si>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</si>
  <si>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</si>
  <si>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0405</t>
  </si>
  <si>
    <t>Сельское хозяйство</t>
  </si>
  <si>
    <t>0406</t>
  </si>
  <si>
    <t>0409</t>
  </si>
  <si>
    <t>Дорожное хозяйство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</si>
  <si>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</si>
  <si>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</si>
  <si>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</si>
  <si>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</si>
  <si>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</si>
  <si>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</si>
  <si>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</si>
  <si>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</si>
  <si>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</si>
  <si>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</si>
  <si>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0707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</si>
  <si>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</si>
  <si>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</si>
  <si>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</si>
  <si>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</si>
  <si>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</si>
  <si>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</si>
  <si>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1000</t>
  </si>
  <si>
    <t>1001</t>
  </si>
  <si>
    <t>Пенсионное обеспечение</t>
  </si>
  <si>
    <t>1003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</si>
  <si>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</si>
  <si>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</si>
  <si>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</si>
  <si>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</si>
  <si>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</si>
  <si>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</si>
  <si>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</si>
  <si>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</si>
  <si>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</si>
  <si>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</si>
  <si>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</si>
  <si>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муниципального долга</t>
  </si>
  <si>
    <t>1301</t>
  </si>
  <si>
    <t>Обслуживание государственного и муниципального долга</t>
  </si>
  <si>
    <t>1400</t>
  </si>
  <si>
    <t>Межбюджетные трансферты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</si>
  <si>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</si>
  <si>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</si>
  <si>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«-», профицит «+»)</t>
  </si>
  <si>
    <t xml:space="preserve">Источники покрытия дефицита бюджета                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</si>
  <si>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</si>
  <si>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 Федерации</t>
  </si>
  <si>
    <t>000 0103 0100 00  0000 800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</si>
  <si>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</si>
  <si>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000 0105 0000 00 0000 000</t>
  </si>
  <si>
    <t>Изменение остатков средств на счетах по учету средств бюджета</t>
  </si>
  <si>
    <t>ВСЕГО:</t>
  </si>
  <si>
    <t>0,0</t>
  </si>
  <si>
    <t>000 117 00000 00 0000 000</t>
  </si>
  <si>
    <t>Прочие неналоговые доходы</t>
  </si>
  <si>
    <t>Невыясненные поступления, зачисляемые в бюджеты муниципальных районов</t>
  </si>
  <si>
    <t>000 1 17 01050 05 0000 180</t>
  </si>
  <si>
    <t>-51,5</t>
  </si>
  <si>
    <t>0500</t>
  </si>
  <si>
    <t>0501</t>
  </si>
  <si>
    <t>000 0103 0100 00  0000 700</t>
  </si>
  <si>
    <t>Получение бюджетных  кредитов, полученных от других бюджетов бюджетной системы Российской Федерации в валюте Российской Федерации</t>
  </si>
  <si>
    <t>0600</t>
  </si>
  <si>
    <t>Охрана окружающей среды</t>
  </si>
  <si>
    <t>Молодежная политика</t>
  </si>
  <si>
    <t>0605</t>
  </si>
  <si>
    <t>Другие вопросы в области охраны окружающей среды</t>
  </si>
  <si>
    <t>Сведения об исполнении бюджета Ершовского муниципального района на 01.01.2024г.</t>
  </si>
  <si>
    <t>На 01.01.2023 г</t>
  </si>
  <si>
    <t>0502</t>
  </si>
  <si>
    <t>Коммунальное хозяйство</t>
  </si>
  <si>
    <t>0503</t>
  </si>
  <si>
    <t>Благоустройство</t>
  </si>
  <si>
    <t>На 01.01.2024 г</t>
  </si>
  <si>
    <t>0408</t>
  </si>
  <si>
    <t xml:space="preserve">Транспорт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</si>
</sst>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"/>
    <numFmt numFmtId="174" formatCode="000000000"/>
    <numFmt numFmtId="175" formatCode="000"/>
    <numFmt numFmtId="176" formatCode="0000000"/>
    <numFmt numFmtId="177" formatCode="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  <numFmt numFmtId="185" formatCode="0.000"/>
    <numFmt numFmtId="186" formatCode="0.0000"/>
    <numFmt numFmtId="187" formatCode="#,##0.00;[Red]\-#,##0.00"/>
    <numFmt numFmtId="188" formatCode="0000000000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wrapText="1"/>
    </xf>
    <xf numFmtId="175" fontId="4" fillId="0" borderId="10" xfId="53" applyNumberFormat="1" applyFont="1" applyFill="1" applyBorder="1" applyAlignment="1" applyProtection="1">
      <alignment wrapText="1"/>
      <protection hidden="1"/>
    </xf>
    <xf numFmtId="175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175" fontId="4" fillId="0" borderId="12" xfId="55" applyNumberFormat="1" applyFont="1" applyFill="1" applyBorder="1" applyAlignment="1" applyProtection="1">
      <alignment wrapText="1"/>
      <protection hidden="1"/>
    </xf>
    <xf numFmtId="189" fontId="44" fillId="0" borderId="0" xfId="0" applyNumberFormat="1" applyFont="1" applyAlignment="1">
      <alignment horizontal="right"/>
    </xf>
    <xf numFmtId="189" fontId="4" fillId="0" borderId="10" xfId="53" applyNumberFormat="1" applyFont="1" applyFill="1" applyBorder="1" applyAlignment="1" applyProtection="1">
      <alignment horizontal="right"/>
      <protection hidden="1"/>
    </xf>
    <xf numFmtId="189" fontId="43" fillId="0" borderId="0" xfId="0" applyNumberFormat="1" applyFont="1" applyAlignment="1">
      <alignment horizontal="right"/>
    </xf>
    <xf numFmtId="189" fontId="3" fillId="0" borderId="10" xfId="53" applyNumberFormat="1" applyFont="1" applyFill="1" applyBorder="1" applyAlignment="1" applyProtection="1">
      <alignment horizontal="right"/>
      <protection hidden="1"/>
    </xf>
    <xf numFmtId="189" fontId="44" fillId="0" borderId="10" xfId="0" applyNumberFormat="1" applyFont="1" applyBorder="1" applyAlignment="1">
      <alignment horizontal="right"/>
    </xf>
    <xf numFmtId="189" fontId="43" fillId="0" borderId="10" xfId="0" applyNumberFormat="1" applyFont="1" applyBorder="1" applyAlignment="1">
      <alignment horizontal="right"/>
    </xf>
    <xf numFmtId="189" fontId="43" fillId="0" borderId="11" xfId="0" applyNumberFormat="1" applyFont="1" applyBorder="1" applyAlignment="1">
      <alignment horizontal="right"/>
    </xf>
    <xf numFmtId="189" fontId="44" fillId="0" borderId="11" xfId="0" applyNumberFormat="1" applyFont="1" applyBorder="1" applyAlignment="1">
      <alignment horizontal="right"/>
    </xf>
    <xf numFmtId="189" fontId="43" fillId="0" borderId="10" xfId="0" applyNumberFormat="1" applyFont="1" applyBorder="1" applyAlignment="1">
      <alignment horizontal="right" wrapText="1"/>
    </xf>
    <xf numFmtId="189" fontId="3" fillId="0" borderId="11" xfId="53" applyNumberFormat="1" applyFont="1" applyFill="1" applyBorder="1" applyAlignment="1" applyProtection="1">
      <alignment horizontal="right"/>
      <protection hidden="1"/>
    </xf>
    <xf numFmtId="189" fontId="4" fillId="0" borderId="13" xfId="53" applyNumberFormat="1" applyFont="1" applyFill="1" applyBorder="1" applyAlignment="1" applyProtection="1">
      <alignment horizontal="right"/>
      <protection hidden="1"/>
    </xf>
    <xf numFmtId="0" fontId="43" fillId="0" borderId="10" xfId="0" applyFont="1" applyBorder="1" applyAlignment="1">
      <alignment vertical="top" wrapText="1"/>
    </xf>
    <xf numFmtId="175" fontId="4" fillId="0" borderId="10" xfId="54" applyNumberFormat="1" applyFont="1" applyFill="1" applyBorder="1" applyAlignment="1" applyProtection="1">
      <alignment wrapText="1"/>
      <protection hidden="1"/>
    </xf>
    <xf numFmtId="0" fontId="44" fillId="0" borderId="10" xfId="0" applyFont="1" applyBorder="1" applyAlignment="1">
      <alignment vertical="top" wrapText="1"/>
    </xf>
    <xf numFmtId="189" fontId="44" fillId="0" borderId="10" xfId="0" applyNumberFormat="1" applyFont="1" applyFill="1" applyBorder="1" applyAlignment="1">
      <alignment horizontal="right"/>
    </xf>
    <xf numFmtId="49" fontId="43" fillId="0" borderId="10" xfId="0" applyNumberFormat="1" applyFont="1" applyFill="1" applyBorder="1" applyAlignment="1">
      <alignment wrapText="1"/>
    </xf>
    <xf numFmtId="189" fontId="43" fillId="0" borderId="10" xfId="0" applyNumberFormat="1" applyFont="1" applyFill="1" applyBorder="1" applyAlignment="1">
      <alignment horizontal="right"/>
    </xf>
    <xf numFmtId="189" fontId="43" fillId="0" borderId="10" xfId="0" applyNumberFormat="1" applyFont="1" applyFill="1" applyBorder="1" applyAlignment="1">
      <alignment horizontal="right" wrapText="1"/>
    </xf>
    <xf numFmtId="189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>
      <alignment/>
      <protection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0" xfId="53" applyFont="1" applyFill="1">
      <alignment/>
      <protection/>
    </xf>
    <xf numFmtId="40" fontId="3" fillId="0" borderId="0" xfId="53" applyNumberFormat="1" applyFont="1" applyFill="1" applyAlignment="1" applyProtection="1">
      <alignment/>
      <protection hidden="1"/>
    </xf>
    <xf numFmtId="0" fontId="44" fillId="0" borderId="10" xfId="0" applyFont="1" applyBorder="1" applyAlignment="1">
      <alignment vertical="center" wrapText="1"/>
    </xf>
    <xf numFmtId="183" fontId="3" fillId="0" borderId="13" xfId="53" applyNumberFormat="1" applyFont="1" applyFill="1" applyBorder="1" applyAlignment="1" applyProtection="1">
      <alignment horizontal="right" vertical="center"/>
      <protection hidden="1"/>
    </xf>
    <xf numFmtId="0" fontId="43" fillId="0" borderId="10" xfId="0" applyFont="1" applyBorder="1" applyAlignment="1">
      <alignment/>
    </xf>
    <xf numFmtId="0" fontId="4" fillId="0" borderId="10" xfId="53" applyNumberFormat="1" applyFont="1" applyFill="1" applyBorder="1" applyAlignment="1" applyProtection="1">
      <alignment horizontal="center"/>
      <protection hidden="1"/>
    </xf>
    <xf numFmtId="49" fontId="44" fillId="0" borderId="10" xfId="0" applyNumberFormat="1" applyFont="1" applyFill="1" applyBorder="1" applyAlignment="1">
      <alignment wrapText="1"/>
    </xf>
    <xf numFmtId="189" fontId="3" fillId="0" borderId="13" xfId="53" applyNumberFormat="1" applyFont="1" applyFill="1" applyBorder="1" applyAlignment="1" applyProtection="1">
      <alignment horizontal="right"/>
      <protection hidden="1"/>
    </xf>
    <xf numFmtId="189" fontId="43" fillId="33" borderId="10" xfId="0" applyNumberFormat="1" applyFont="1" applyFill="1" applyBorder="1" applyAlignment="1">
      <alignment horizontal="right"/>
    </xf>
    <xf numFmtId="189" fontId="44" fillId="0" borderId="10" xfId="0" applyNumberFormat="1" applyFont="1" applyBorder="1" applyAlignment="1">
      <alignment horizontal="right" wrapText="1"/>
    </xf>
    <xf numFmtId="49" fontId="3" fillId="0" borderId="10" xfId="53" applyNumberFormat="1" applyFont="1" applyFill="1" applyBorder="1" applyAlignment="1" applyProtection="1">
      <alignment horizontal="right"/>
      <protection hidden="1"/>
    </xf>
    <xf numFmtId="189" fontId="3" fillId="0" borderId="14" xfId="53" applyNumberFormat="1" applyFont="1" applyFill="1" applyBorder="1" applyAlignment="1" applyProtection="1">
      <alignment horizontal="right"/>
      <protection hidden="1"/>
    </xf>
    <xf numFmtId="189" fontId="44" fillId="0" borderId="0" xfId="0" applyNumberFormat="1" applyFont="1" applyFill="1" applyAlignment="1">
      <alignment horizontal="right"/>
    </xf>
    <xf numFmtId="49" fontId="44" fillId="0" borderId="10" xfId="0" applyNumberFormat="1" applyFont="1" applyBorder="1" applyAlignment="1">
      <alignment horizontal="right"/>
    </xf>
    <xf numFmtId="49" fontId="44" fillId="0" borderId="10" xfId="0" applyNumberFormat="1" applyFont="1" applyBorder="1" applyAlignment="1">
      <alignment horizontal="right" wrapText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9" fontId="3" fillId="0" borderId="10" xfId="53" applyNumberFormat="1" applyFont="1" applyFill="1" applyBorder="1" applyAlignment="1" applyProtection="1">
      <alignment horizontal="center"/>
      <protection hidden="1"/>
    </xf>
    <xf numFmtId="49" fontId="4" fillId="0" borderId="10" xfId="53" applyNumberFormat="1" applyFont="1" applyFill="1" applyBorder="1" applyAlignment="1" applyProtection="1">
      <alignment horizontal="center"/>
      <protection hidden="1"/>
    </xf>
    <xf numFmtId="189" fontId="43" fillId="0" borderId="0" xfId="0" applyNumberFormat="1" applyFont="1" applyFill="1" applyAlignment="1">
      <alignment horizontal="right"/>
    </xf>
    <xf numFmtId="0" fontId="3" fillId="0" borderId="16" xfId="53" applyNumberFormat="1" applyFont="1" applyFill="1" applyBorder="1" applyAlignment="1" applyProtection="1">
      <alignment horizontal="center"/>
      <protection hidden="1"/>
    </xf>
    <xf numFmtId="0" fontId="3" fillId="0" borderId="17" xfId="53" applyNumberFormat="1" applyFont="1" applyFill="1" applyBorder="1" applyAlignment="1" applyProtection="1">
      <alignment horizontal="center"/>
      <protection hidden="1"/>
    </xf>
    <xf numFmtId="0" fontId="3" fillId="0" borderId="15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03"/>
  <sheetViews>
    <sheetView showGridLines="0" showZeros="0" tabSelected="1" zoomScale="90" zoomScaleNormal="90" zoomScaleSheetLayoutView="106" workbookViewId="0" topLeftCell="A1">
      <selection activeCell="G98" sqref="G97:G98"/>
    </sheetView>
  </sheetViews>
  <sheetFormatPr defaultColWidth="8.8515625" defaultRowHeight="15"/>
  <cols>
    <col min="1" max="1" width="31.7109375" style="13" customWidth="1"/>
    <col min="2" max="2" width="43.140625" style="13" customWidth="1"/>
    <col min="3" max="3" width="13.8515625" style="13" customWidth="1"/>
    <col min="4" max="4" width="13.57421875" style="13" customWidth="1"/>
    <col min="5" max="5" width="9.140625" style="13" customWidth="1"/>
    <col min="6" max="6" width="17.28125" style="13" customWidth="1"/>
    <col min="7" max="8" width="13.57421875" style="13" customWidth="1"/>
    <col min="9" max="9" width="14.8515625" style="13" customWidth="1"/>
    <col min="10" max="10" width="0" style="13" hidden="1" customWidth="1"/>
    <col min="11" max="11" width="0.2890625" style="13" hidden="1" customWidth="1"/>
    <col min="12" max="14" width="0.2890625" style="13" customWidth="1"/>
    <col min="15" max="15" width="11.00390625" style="13" customWidth="1"/>
    <col min="16" max="16384" width="8.8515625" style="13" customWidth="1"/>
  </cols>
  <sheetData>
    <row r="1" spans="1:15" ht="15.75" customHeight="1">
      <c r="A1" s="66" t="s">
        <v>182</v>
      </c>
      <c r="B1" s="66"/>
      <c r="C1" s="66"/>
      <c r="D1" s="66"/>
      <c r="E1" s="66"/>
      <c r="F1" s="66"/>
      <c r="G1" s="66"/>
      <c r="H1" s="66"/>
      <c r="I1" s="66"/>
      <c r="J1" s="8"/>
      <c r="K1" s="35"/>
      <c r="L1" s="35"/>
      <c r="M1" s="35"/>
      <c r="N1" s="35"/>
      <c r="O1" s="36"/>
    </row>
    <row r="2" spans="1:15" ht="12.75" customHeight="1">
      <c r="A2" s="9"/>
      <c r="B2" s="8"/>
      <c r="C2" s="8"/>
      <c r="D2" s="8"/>
      <c r="E2" s="8"/>
      <c r="F2" s="8"/>
      <c r="G2" s="8"/>
      <c r="H2" s="8"/>
      <c r="I2" s="8"/>
      <c r="J2" s="35"/>
      <c r="K2" s="35"/>
      <c r="L2" s="35"/>
      <c r="M2" s="35"/>
      <c r="N2" s="35"/>
      <c r="O2" s="36"/>
    </row>
    <row r="3" spans="1:14" ht="13.5" customHeight="1">
      <c r="A3" s="9"/>
      <c r="B3" s="9"/>
      <c r="C3" s="10"/>
      <c r="D3" s="10"/>
      <c r="E3" s="10" t="s">
        <v>14</v>
      </c>
      <c r="F3" s="10" t="s">
        <v>0</v>
      </c>
      <c r="G3" s="10" t="s">
        <v>15</v>
      </c>
      <c r="I3" s="10" t="s">
        <v>16</v>
      </c>
      <c r="J3" s="12"/>
      <c r="K3" s="12"/>
      <c r="L3" s="12"/>
      <c r="M3" s="12"/>
      <c r="N3" s="12"/>
    </row>
    <row r="4" spans="1:14" ht="31.5" customHeight="1">
      <c r="A4" s="70" t="s">
        <v>9</v>
      </c>
      <c r="B4" s="70" t="s">
        <v>10</v>
      </c>
      <c r="C4" s="67" t="s">
        <v>183</v>
      </c>
      <c r="D4" s="68"/>
      <c r="E4" s="69"/>
      <c r="F4" s="67" t="s">
        <v>188</v>
      </c>
      <c r="G4" s="68"/>
      <c r="H4" s="68"/>
      <c r="I4" s="69"/>
      <c r="J4" s="37" t="s">
        <v>1</v>
      </c>
      <c r="K4" s="12"/>
      <c r="L4" s="12"/>
      <c r="M4" s="12"/>
      <c r="N4" s="12"/>
    </row>
    <row r="5" spans="1:14" ht="64.5" customHeight="1">
      <c r="A5" s="71"/>
      <c r="B5" s="71"/>
      <c r="C5" s="11" t="s">
        <v>11</v>
      </c>
      <c r="D5" s="2" t="s">
        <v>12</v>
      </c>
      <c r="E5" s="2" t="s">
        <v>13</v>
      </c>
      <c r="F5" s="11" t="s">
        <v>11</v>
      </c>
      <c r="G5" s="2" t="s">
        <v>12</v>
      </c>
      <c r="H5" s="2" t="s">
        <v>13</v>
      </c>
      <c r="I5" s="3" t="s">
        <v>17</v>
      </c>
      <c r="J5" s="34" t="s">
        <v>1</v>
      </c>
      <c r="K5" s="12"/>
      <c r="L5" s="12"/>
      <c r="M5" s="12"/>
      <c r="N5" s="12"/>
    </row>
    <row r="6" spans="1:14" ht="15.75">
      <c r="A6" s="67" t="s">
        <v>18</v>
      </c>
      <c r="B6" s="68"/>
      <c r="C6" s="68"/>
      <c r="D6" s="68"/>
      <c r="E6" s="68"/>
      <c r="F6" s="68"/>
      <c r="G6" s="68"/>
      <c r="H6" s="68"/>
      <c r="I6" s="69"/>
      <c r="J6" s="34"/>
      <c r="K6" s="12"/>
      <c r="L6" s="12"/>
      <c r="M6" s="12"/>
      <c r="N6" s="12"/>
    </row>
    <row r="7" spans="1:14" ht="33.75" customHeight="1">
      <c r="A7" s="55" t="s">
        <v>21</v>
      </c>
      <c r="B7" s="42" t="s">
        <v>20</v>
      </c>
      <c r="C7" s="33">
        <f>SUM(C8)+C10+C12+C16+C18+C20+C25+C27+C30+C33</f>
        <v>210539.09999999998</v>
      </c>
      <c r="D7" s="33">
        <f>SUM(D8)+D10+D12+D16+D18+D20+D25+D27+D30+D33</f>
        <v>200791.20000000004</v>
      </c>
      <c r="E7" s="33">
        <f>SUM(D7)/C7*100</f>
        <v>95.37002865500995</v>
      </c>
      <c r="F7" s="33">
        <f>SUM(F8)+F10+F12+F16+F18+F20+F25+F27+F30+F33</f>
        <v>195574.7</v>
      </c>
      <c r="G7" s="33">
        <f>SUM(G8)+G10+G12+G16+G18+G20+G25+G27+G30+G33+G38</f>
        <v>216330.99999999994</v>
      </c>
      <c r="H7" s="33">
        <f>G7/F7*100</f>
        <v>110.61297805902292</v>
      </c>
      <c r="I7" s="43">
        <f aca="true" t="shared" si="0" ref="I7:I30">G7/D7*100</f>
        <v>107.73928339488977</v>
      </c>
      <c r="J7" s="34"/>
      <c r="K7" s="12"/>
      <c r="L7" s="12"/>
      <c r="M7" s="12"/>
      <c r="N7" s="12"/>
    </row>
    <row r="8" spans="1:14" ht="15.75">
      <c r="A8" s="56" t="s">
        <v>19</v>
      </c>
      <c r="B8" s="7" t="s">
        <v>22</v>
      </c>
      <c r="C8" s="19">
        <f>SUM(C9)</f>
        <v>114237.9</v>
      </c>
      <c r="D8" s="19">
        <f>SUM(D9)</f>
        <v>114754.4</v>
      </c>
      <c r="E8" s="18">
        <f>SUM(D8)/C8*100</f>
        <v>100.45212665849076</v>
      </c>
      <c r="F8" s="19">
        <f>SUM(F9)</f>
        <v>133090.6</v>
      </c>
      <c r="G8" s="19">
        <f>SUM(G9)</f>
        <v>136269.6</v>
      </c>
      <c r="H8" s="18">
        <f aca="true" t="shared" si="1" ref="H8:H32">G8/F8*100</f>
        <v>102.38859844346632</v>
      </c>
      <c r="I8" s="47">
        <f t="shared" si="0"/>
        <v>118.74891071714899</v>
      </c>
      <c r="J8" s="34" t="s">
        <v>1</v>
      </c>
      <c r="K8" s="12"/>
      <c r="L8" s="12"/>
      <c r="M8" s="12"/>
      <c r="N8" s="12"/>
    </row>
    <row r="9" spans="1:14" ht="15.75">
      <c r="A9" s="45" t="s">
        <v>23</v>
      </c>
      <c r="B9" s="4" t="s">
        <v>24</v>
      </c>
      <c r="C9" s="20">
        <v>114237.9</v>
      </c>
      <c r="D9" s="16">
        <v>114754.4</v>
      </c>
      <c r="E9" s="16">
        <f aca="true" t="shared" si="2" ref="E9:E16">SUM(D9)/C9*100</f>
        <v>100.45212665849076</v>
      </c>
      <c r="F9" s="16">
        <v>133090.6</v>
      </c>
      <c r="G9" s="16">
        <v>136269.6</v>
      </c>
      <c r="H9" s="16">
        <f t="shared" si="1"/>
        <v>102.38859844346632</v>
      </c>
      <c r="I9" s="25">
        <f t="shared" si="0"/>
        <v>118.74891071714899</v>
      </c>
      <c r="J9" s="34" t="s">
        <v>1</v>
      </c>
      <c r="K9" s="12"/>
      <c r="L9" s="12"/>
      <c r="M9" s="12"/>
      <c r="N9" s="12"/>
    </row>
    <row r="10" spans="1:14" ht="15.75">
      <c r="A10" s="56" t="s">
        <v>25</v>
      </c>
      <c r="B10" s="3" t="s">
        <v>26</v>
      </c>
      <c r="C10" s="18">
        <f>SUM(C11)</f>
        <v>10250.7</v>
      </c>
      <c r="D10" s="18">
        <f>SUM(D11)</f>
        <v>11929.8</v>
      </c>
      <c r="E10" s="18">
        <f t="shared" si="2"/>
        <v>116.38034475694342</v>
      </c>
      <c r="F10" s="18">
        <f>SUM(F11)</f>
        <v>10733.4</v>
      </c>
      <c r="G10" s="18">
        <f>SUM(G11)</f>
        <v>12493.4</v>
      </c>
      <c r="H10" s="16">
        <f t="shared" si="1"/>
        <v>116.39741368066036</v>
      </c>
      <c r="I10" s="47">
        <f t="shared" si="0"/>
        <v>104.72430384415499</v>
      </c>
      <c r="J10" s="34"/>
      <c r="K10" s="12"/>
      <c r="L10" s="12"/>
      <c r="M10" s="12"/>
      <c r="N10" s="12"/>
    </row>
    <row r="11" spans="1:14" ht="15.75">
      <c r="A11" s="45" t="s">
        <v>27</v>
      </c>
      <c r="B11" s="5" t="s">
        <v>26</v>
      </c>
      <c r="C11" s="20">
        <v>10250.7</v>
      </c>
      <c r="D11" s="23">
        <v>11929.8</v>
      </c>
      <c r="E11" s="16">
        <f t="shared" si="2"/>
        <v>116.38034475694342</v>
      </c>
      <c r="F11" s="20">
        <v>10733.4</v>
      </c>
      <c r="G11" s="23">
        <v>12493.4</v>
      </c>
      <c r="H11" s="16">
        <f t="shared" si="1"/>
        <v>116.39741368066036</v>
      </c>
      <c r="I11" s="25">
        <f t="shared" si="0"/>
        <v>104.72430384415499</v>
      </c>
      <c r="J11" s="34"/>
      <c r="K11" s="12"/>
      <c r="L11" s="12"/>
      <c r="M11" s="12"/>
      <c r="N11" s="12"/>
    </row>
    <row r="12" spans="1:14" ht="15.75">
      <c r="A12" s="56" t="s">
        <v>28</v>
      </c>
      <c r="B12" s="3" t="s">
        <v>29</v>
      </c>
      <c r="C12" s="19">
        <f>SUM(C13:C15)</f>
        <v>16403.5</v>
      </c>
      <c r="D12" s="19">
        <f>SUM(D13:D15)</f>
        <v>16506.4</v>
      </c>
      <c r="E12" s="18">
        <f t="shared" si="2"/>
        <v>100.62730514829153</v>
      </c>
      <c r="F12" s="19">
        <f>SUM(F13:F15)</f>
        <v>18612.7</v>
      </c>
      <c r="G12" s="19">
        <f>SUM(G13:G15)</f>
        <v>18680.5</v>
      </c>
      <c r="H12" s="18">
        <f t="shared" si="1"/>
        <v>100.36426740881225</v>
      </c>
      <c r="I12" s="47">
        <f t="shared" si="0"/>
        <v>113.17125478602239</v>
      </c>
      <c r="J12" s="34"/>
      <c r="K12" s="12"/>
      <c r="L12" s="12"/>
      <c r="M12" s="12"/>
      <c r="N12" s="12"/>
    </row>
    <row r="13" spans="1:14" ht="15.75">
      <c r="A13" s="45" t="s">
        <v>30</v>
      </c>
      <c r="B13" s="4" t="s">
        <v>31</v>
      </c>
      <c r="C13" s="20">
        <v>170.2</v>
      </c>
      <c r="D13" s="20">
        <v>170.3</v>
      </c>
      <c r="E13" s="16">
        <f t="shared" si="2"/>
        <v>100.05875440658049</v>
      </c>
      <c r="F13" s="20">
        <v>15</v>
      </c>
      <c r="G13" s="20">
        <v>44.9</v>
      </c>
      <c r="H13" s="16">
        <f t="shared" si="1"/>
        <v>299.3333333333333</v>
      </c>
      <c r="I13" s="25">
        <f t="shared" si="0"/>
        <v>26.36523781561949</v>
      </c>
      <c r="J13" s="34"/>
      <c r="K13" s="12"/>
      <c r="L13" s="12"/>
      <c r="M13" s="12"/>
      <c r="N13" s="12"/>
    </row>
    <row r="14" spans="1:14" ht="15.75">
      <c r="A14" s="45" t="s">
        <v>32</v>
      </c>
      <c r="B14" s="4" t="s">
        <v>33</v>
      </c>
      <c r="C14" s="20">
        <v>13932.6</v>
      </c>
      <c r="D14" s="23">
        <v>13932.7</v>
      </c>
      <c r="E14" s="16">
        <f t="shared" si="2"/>
        <v>100.00071774112513</v>
      </c>
      <c r="F14" s="20">
        <v>17913.3</v>
      </c>
      <c r="G14" s="23">
        <v>17951</v>
      </c>
      <c r="H14" s="16">
        <f t="shared" si="1"/>
        <v>100.21045815120608</v>
      </c>
      <c r="I14" s="25">
        <f t="shared" si="0"/>
        <v>128.8407846289664</v>
      </c>
      <c r="J14" s="34"/>
      <c r="K14" s="12"/>
      <c r="L14" s="12"/>
      <c r="M14" s="12"/>
      <c r="N14" s="12"/>
    </row>
    <row r="15" spans="1:14" ht="31.5">
      <c r="A15" s="45" t="s">
        <v>34</v>
      </c>
      <c r="B15" s="4" t="s">
        <v>35</v>
      </c>
      <c r="C15" s="16">
        <v>2300.7</v>
      </c>
      <c r="D15" s="23">
        <v>2403.4</v>
      </c>
      <c r="E15" s="16">
        <f t="shared" si="2"/>
        <v>104.46385882557483</v>
      </c>
      <c r="F15" s="16">
        <v>684.4</v>
      </c>
      <c r="G15" s="23">
        <v>684.6</v>
      </c>
      <c r="H15" s="16">
        <f t="shared" si="1"/>
        <v>100.02922267679719</v>
      </c>
      <c r="I15" s="25">
        <f t="shared" si="0"/>
        <v>28.48464675043688</v>
      </c>
      <c r="J15" s="34"/>
      <c r="K15" s="12"/>
      <c r="L15" s="12"/>
      <c r="M15" s="12"/>
      <c r="N15" s="12"/>
    </row>
    <row r="16" spans="1:14" ht="15.75">
      <c r="A16" s="56" t="s">
        <v>36</v>
      </c>
      <c r="B16" s="3" t="s">
        <v>37</v>
      </c>
      <c r="C16" s="18">
        <f>SUM(C17)</f>
        <v>35158.9</v>
      </c>
      <c r="D16" s="18">
        <f>SUM(D17)</f>
        <v>37565.6</v>
      </c>
      <c r="E16" s="18">
        <f t="shared" si="2"/>
        <v>106.84520846784172</v>
      </c>
      <c r="F16" s="18">
        <f>SUM(F17)</f>
        <v>14600</v>
      </c>
      <c r="G16" s="18">
        <f>SUM(G17)</f>
        <v>25077.3</v>
      </c>
      <c r="H16" s="18">
        <f t="shared" si="1"/>
        <v>171.76232876712328</v>
      </c>
      <c r="I16" s="47">
        <f t="shared" si="0"/>
        <v>66.75602146644802</v>
      </c>
      <c r="J16" s="34"/>
      <c r="K16" s="12"/>
      <c r="L16" s="12"/>
      <c r="M16" s="12"/>
      <c r="N16" s="12"/>
    </row>
    <row r="17" spans="1:14" ht="15.75">
      <c r="A17" s="45" t="s">
        <v>38</v>
      </c>
      <c r="B17" s="4" t="s">
        <v>39</v>
      </c>
      <c r="C17" s="16">
        <v>35158.9</v>
      </c>
      <c r="D17" s="23">
        <v>37565.6</v>
      </c>
      <c r="E17" s="16">
        <f>SUM(D17)/C17*100</f>
        <v>106.84520846784172</v>
      </c>
      <c r="F17" s="16">
        <v>14600</v>
      </c>
      <c r="G17" s="23">
        <v>25077.3</v>
      </c>
      <c r="H17" s="16">
        <f t="shared" si="1"/>
        <v>171.76232876712328</v>
      </c>
      <c r="I17" s="25">
        <f t="shared" si="0"/>
        <v>66.75602146644802</v>
      </c>
      <c r="J17" s="34"/>
      <c r="K17" s="12"/>
      <c r="L17" s="12"/>
      <c r="M17" s="12"/>
      <c r="N17" s="12"/>
    </row>
    <row r="18" spans="1:14" ht="15.75">
      <c r="A18" s="45" t="s">
        <v>40</v>
      </c>
      <c r="B18" s="7" t="s">
        <v>41</v>
      </c>
      <c r="C18" s="24">
        <f>SUM(C19)</f>
        <v>4926.7</v>
      </c>
      <c r="D18" s="24">
        <f>SUM(D19)</f>
        <v>4927.7</v>
      </c>
      <c r="E18" s="18">
        <f>SUM(D18)/C18*100</f>
        <v>100.02029756226278</v>
      </c>
      <c r="F18" s="24">
        <f>F19</f>
        <v>4942.6</v>
      </c>
      <c r="G18" s="24">
        <f>G19</f>
        <v>4942.8</v>
      </c>
      <c r="H18" s="51">
        <f t="shared" si="1"/>
        <v>100.00404645328369</v>
      </c>
      <c r="I18" s="47">
        <f t="shared" si="0"/>
        <v>100.30643099214645</v>
      </c>
      <c r="J18" s="34" t="s">
        <v>1</v>
      </c>
      <c r="K18" s="12"/>
      <c r="L18" s="12"/>
      <c r="M18" s="12"/>
      <c r="N18" s="12"/>
    </row>
    <row r="19" spans="1:14" ht="15.75">
      <c r="A19" s="57" t="s">
        <v>42</v>
      </c>
      <c r="B19" s="6" t="s">
        <v>41</v>
      </c>
      <c r="C19" s="16">
        <v>4926.7</v>
      </c>
      <c r="D19" s="16">
        <v>4927.7</v>
      </c>
      <c r="E19" s="16">
        <f>SUM(D19)/C19*100</f>
        <v>100.02029756226278</v>
      </c>
      <c r="F19" s="16">
        <v>4942.6</v>
      </c>
      <c r="G19" s="16">
        <v>4942.8</v>
      </c>
      <c r="H19" s="25">
        <f t="shared" si="1"/>
        <v>100.00404645328369</v>
      </c>
      <c r="I19" s="25">
        <f t="shared" si="0"/>
        <v>100.30643099214645</v>
      </c>
      <c r="J19" s="34" t="s">
        <v>1</v>
      </c>
      <c r="K19" s="12"/>
      <c r="L19" s="12"/>
      <c r="M19" s="12"/>
      <c r="N19" s="12"/>
    </row>
    <row r="20" spans="1:14" ht="63">
      <c r="A20" s="56" t="s">
        <v>43</v>
      </c>
      <c r="B20" s="7" t="s">
        <v>44</v>
      </c>
      <c r="C20" s="19">
        <f>SUM(C21:C24)</f>
        <v>12163.9</v>
      </c>
      <c r="D20" s="19">
        <f>SUM(D21:D24)</f>
        <v>12427.9</v>
      </c>
      <c r="E20" s="18">
        <f>SUM(D20)/C20*100</f>
        <v>102.1703565468312</v>
      </c>
      <c r="F20" s="19">
        <f>SUM(F21:F24)</f>
        <v>7896.4</v>
      </c>
      <c r="G20" s="19">
        <f>SUM(G21:G24)</f>
        <v>10268.4</v>
      </c>
      <c r="H20" s="18">
        <f t="shared" si="1"/>
        <v>130.0390051162555</v>
      </c>
      <c r="I20" s="18">
        <f t="shared" si="0"/>
        <v>82.6237739280168</v>
      </c>
      <c r="J20" s="34" t="s">
        <v>1</v>
      </c>
      <c r="K20" s="12"/>
      <c r="L20" s="12"/>
      <c r="M20" s="12"/>
      <c r="N20" s="12"/>
    </row>
    <row r="21" spans="1:14" ht="47.25">
      <c r="A21" s="45" t="s">
        <v>45</v>
      </c>
      <c r="B21" s="6" t="s">
        <v>46</v>
      </c>
      <c r="C21" s="17">
        <v>0</v>
      </c>
      <c r="D21" s="16">
        <v>0</v>
      </c>
      <c r="E21" s="16"/>
      <c r="F21" s="20"/>
      <c r="G21" s="16"/>
      <c r="H21" s="16"/>
      <c r="I21" s="16"/>
      <c r="J21" s="34" t="s">
        <v>1</v>
      </c>
      <c r="K21" s="12"/>
      <c r="L21" s="12"/>
      <c r="M21" s="12"/>
      <c r="N21" s="12"/>
    </row>
    <row r="22" spans="1:14" ht="48.75" customHeight="1">
      <c r="A22" s="45" t="s">
        <v>47</v>
      </c>
      <c r="B22" s="6" t="s">
        <v>48</v>
      </c>
      <c r="C22" s="16">
        <v>11858.9</v>
      </c>
      <c r="D22" s="16">
        <v>12122.9</v>
      </c>
      <c r="E22" s="16">
        <f>SUM(D22)/C22*100</f>
        <v>102.22617612088811</v>
      </c>
      <c r="F22" s="16">
        <v>7591.4</v>
      </c>
      <c r="G22" s="16">
        <v>9693.4</v>
      </c>
      <c r="H22" s="16">
        <f t="shared" si="1"/>
        <v>127.68922728350502</v>
      </c>
      <c r="I22" s="16"/>
      <c r="J22" s="34" t="s">
        <v>1</v>
      </c>
      <c r="K22" s="12"/>
      <c r="L22" s="12"/>
      <c r="M22" s="12"/>
      <c r="N22" s="12"/>
    </row>
    <row r="23" spans="1:14" ht="31.5">
      <c r="A23" s="45" t="s">
        <v>49</v>
      </c>
      <c r="B23" s="4" t="s">
        <v>50</v>
      </c>
      <c r="C23" s="20">
        <v>0</v>
      </c>
      <c r="D23" s="16">
        <v>0</v>
      </c>
      <c r="E23" s="16"/>
      <c r="F23" s="20"/>
      <c r="G23" s="16"/>
      <c r="H23" s="16"/>
      <c r="I23" s="16"/>
      <c r="J23" s="34"/>
      <c r="K23" s="12"/>
      <c r="L23" s="12"/>
      <c r="M23" s="12"/>
      <c r="N23" s="12"/>
    </row>
    <row r="24" spans="1:14" ht="46.5" customHeight="1">
      <c r="A24" s="45" t="s">
        <v>51</v>
      </c>
      <c r="B24" s="4" t="s">
        <v>52</v>
      </c>
      <c r="C24" s="21">
        <v>305</v>
      </c>
      <c r="D24" s="16">
        <v>305</v>
      </c>
      <c r="E24" s="16">
        <f>SUM(D24)/C24*100</f>
        <v>100</v>
      </c>
      <c r="F24" s="21">
        <v>305</v>
      </c>
      <c r="G24" s="16">
        <v>575</v>
      </c>
      <c r="H24" s="25">
        <f t="shared" si="1"/>
        <v>188.52459016393445</v>
      </c>
      <c r="I24" s="25">
        <f t="shared" si="0"/>
        <v>188.52459016393445</v>
      </c>
      <c r="J24" s="34"/>
      <c r="K24" s="12"/>
      <c r="L24" s="12"/>
      <c r="M24" s="12"/>
      <c r="N24" s="12"/>
    </row>
    <row r="25" spans="1:14" ht="31.5">
      <c r="A25" s="56" t="s">
        <v>53</v>
      </c>
      <c r="B25" s="3" t="s">
        <v>54</v>
      </c>
      <c r="C25" s="22">
        <f>SUM(C26)</f>
        <v>147.3</v>
      </c>
      <c r="D25" s="22">
        <f>SUM(D26)</f>
        <v>147.4</v>
      </c>
      <c r="E25" s="18">
        <f>SUM(D25)/C25*100</f>
        <v>100.06788866259335</v>
      </c>
      <c r="F25" s="22">
        <f>SUM(F26)</f>
        <v>329.5</v>
      </c>
      <c r="G25" s="22">
        <f>SUM(G26)</f>
        <v>376</v>
      </c>
      <c r="H25" s="47">
        <f t="shared" si="1"/>
        <v>114.11229135053111</v>
      </c>
      <c r="I25" s="47">
        <f t="shared" si="0"/>
        <v>255.08819538670284</v>
      </c>
      <c r="J25" s="34"/>
      <c r="K25" s="12"/>
      <c r="L25" s="12"/>
      <c r="M25" s="12"/>
      <c r="N25" s="12"/>
    </row>
    <row r="26" spans="1:14" ht="31.5">
      <c r="A26" s="45" t="s">
        <v>55</v>
      </c>
      <c r="B26" s="4" t="s">
        <v>56</v>
      </c>
      <c r="C26" s="16">
        <v>147.3</v>
      </c>
      <c r="D26" s="16">
        <v>147.4</v>
      </c>
      <c r="E26" s="16">
        <f>SUM(D26)/C26*100</f>
        <v>100.06788866259335</v>
      </c>
      <c r="F26" s="20">
        <v>329.5</v>
      </c>
      <c r="G26" s="16">
        <v>376</v>
      </c>
      <c r="H26" s="25">
        <f t="shared" si="1"/>
        <v>114.11229135053111</v>
      </c>
      <c r="I26" s="25">
        <f t="shared" si="0"/>
        <v>255.08819538670284</v>
      </c>
      <c r="J26" s="34"/>
      <c r="K26" s="12"/>
      <c r="L26" s="12"/>
      <c r="M26" s="12"/>
      <c r="N26" s="12"/>
    </row>
    <row r="27" spans="1:14" ht="31.5">
      <c r="A27" s="58" t="s">
        <v>57</v>
      </c>
      <c r="B27" s="7" t="s">
        <v>58</v>
      </c>
      <c r="C27" s="22">
        <f>SUM(C28)</f>
        <v>67.6</v>
      </c>
      <c r="D27" s="22">
        <f>SUM(D28)</f>
        <v>67.7</v>
      </c>
      <c r="E27" s="18">
        <f>SUM(D27)/C27*100</f>
        <v>100.14792899408285</v>
      </c>
      <c r="F27" s="22">
        <f>SUM(F28)</f>
        <v>50</v>
      </c>
      <c r="G27" s="22">
        <f>SUM(G28)</f>
        <v>60.8</v>
      </c>
      <c r="H27" s="47">
        <f t="shared" si="1"/>
        <v>121.6</v>
      </c>
      <c r="I27" s="47">
        <f t="shared" si="0"/>
        <v>89.807976366322</v>
      </c>
      <c r="J27" s="34" t="s">
        <v>1</v>
      </c>
      <c r="K27" s="12"/>
      <c r="L27" s="12"/>
      <c r="M27" s="12"/>
      <c r="N27" s="12"/>
    </row>
    <row r="28" spans="1:14" ht="30" customHeight="1">
      <c r="A28" s="59" t="s">
        <v>57</v>
      </c>
      <c r="B28" s="44" t="s">
        <v>59</v>
      </c>
      <c r="C28" s="20">
        <v>67.6</v>
      </c>
      <c r="D28" s="16">
        <v>67.7</v>
      </c>
      <c r="E28" s="16">
        <f>SUM(D28)/C28*100</f>
        <v>100.14792899408285</v>
      </c>
      <c r="F28" s="21">
        <v>50</v>
      </c>
      <c r="G28" s="16">
        <v>60.8</v>
      </c>
      <c r="H28" s="25">
        <f t="shared" si="1"/>
        <v>121.6</v>
      </c>
      <c r="I28" s="25">
        <f t="shared" si="0"/>
        <v>89.807976366322</v>
      </c>
      <c r="J28" s="34" t="s">
        <v>1</v>
      </c>
      <c r="K28" s="12"/>
      <c r="L28" s="12"/>
      <c r="M28" s="12"/>
      <c r="N28" s="12"/>
    </row>
    <row r="29" spans="1:14" ht="29.25" customHeight="1">
      <c r="A29" s="57" t="s">
        <v>60</v>
      </c>
      <c r="B29" s="6" t="s">
        <v>61</v>
      </c>
      <c r="C29" s="20"/>
      <c r="D29" s="16"/>
      <c r="E29" s="16"/>
      <c r="F29" s="21"/>
      <c r="G29" s="16"/>
      <c r="H29" s="25"/>
      <c r="I29" s="25"/>
      <c r="J29" s="34"/>
      <c r="K29" s="12"/>
      <c r="L29" s="12"/>
      <c r="M29" s="12"/>
      <c r="N29" s="12"/>
    </row>
    <row r="30" spans="1:14" ht="32.25" customHeight="1">
      <c r="A30" s="56" t="s">
        <v>62</v>
      </c>
      <c r="B30" s="7" t="s">
        <v>63</v>
      </c>
      <c r="C30" s="15">
        <f>SUM(C31:C32)</f>
        <v>16580.7</v>
      </c>
      <c r="D30" s="19">
        <f>SUM(D31:D32)</f>
        <v>1834.2</v>
      </c>
      <c r="E30" s="18">
        <f aca="true" t="shared" si="3" ref="E30:E35">SUM(D30)/C30*100</f>
        <v>11.06225913260598</v>
      </c>
      <c r="F30" s="52">
        <f>SUM(F31:F32)</f>
        <v>3856.8999999999996</v>
      </c>
      <c r="G30" s="29">
        <f>SUM(G31:G32)</f>
        <v>4918.9</v>
      </c>
      <c r="H30" s="47">
        <f t="shared" si="1"/>
        <v>127.53506702273847</v>
      </c>
      <c r="I30" s="47">
        <f t="shared" si="0"/>
        <v>268.1768618471268</v>
      </c>
      <c r="J30" s="34"/>
      <c r="K30" s="12"/>
      <c r="L30" s="12"/>
      <c r="M30" s="12"/>
      <c r="N30" s="12"/>
    </row>
    <row r="31" spans="1:14" ht="47.25">
      <c r="A31" s="45" t="s">
        <v>64</v>
      </c>
      <c r="B31" s="6" t="s">
        <v>65</v>
      </c>
      <c r="C31" s="16">
        <v>14909</v>
      </c>
      <c r="D31" s="16">
        <v>162.4</v>
      </c>
      <c r="E31" s="16">
        <f t="shared" si="3"/>
        <v>1.0892749346032597</v>
      </c>
      <c r="F31" s="16">
        <v>1873.8</v>
      </c>
      <c r="G31" s="16">
        <v>1879.7</v>
      </c>
      <c r="H31" s="25">
        <f t="shared" si="1"/>
        <v>100.31486818230336</v>
      </c>
      <c r="I31" s="47">
        <v>1446.2</v>
      </c>
      <c r="J31" s="34"/>
      <c r="K31" s="12"/>
      <c r="L31" s="12"/>
      <c r="M31" s="12"/>
      <c r="N31" s="12"/>
    </row>
    <row r="32" spans="1:14" ht="48" customHeight="1">
      <c r="A32" s="45" t="s">
        <v>66</v>
      </c>
      <c r="B32" s="5" t="s">
        <v>67</v>
      </c>
      <c r="C32" s="16">
        <v>1671.7</v>
      </c>
      <c r="D32" s="16">
        <v>1671.8</v>
      </c>
      <c r="E32" s="16">
        <f t="shared" si="3"/>
        <v>100.00598193455762</v>
      </c>
      <c r="F32" s="16">
        <v>1983.1</v>
      </c>
      <c r="G32" s="16">
        <v>3039.2</v>
      </c>
      <c r="H32" s="25">
        <f t="shared" si="1"/>
        <v>153.25500479047955</v>
      </c>
      <c r="I32" s="25"/>
      <c r="J32" s="34"/>
      <c r="K32" s="12"/>
      <c r="L32" s="12"/>
      <c r="M32" s="12"/>
      <c r="N32" s="12"/>
    </row>
    <row r="33" spans="1:14" ht="30" customHeight="1">
      <c r="A33" s="56" t="s">
        <v>68</v>
      </c>
      <c r="B33" s="3" t="s">
        <v>69</v>
      </c>
      <c r="C33" s="47">
        <f>SUM(C34:C37)</f>
        <v>601.9</v>
      </c>
      <c r="D33" s="47">
        <f>SUM(D34:D37)</f>
        <v>630.0999999999999</v>
      </c>
      <c r="E33" s="18">
        <f t="shared" si="3"/>
        <v>104.68516364844658</v>
      </c>
      <c r="F33" s="47">
        <f>SUM(F34:F37)</f>
        <v>1462.6</v>
      </c>
      <c r="G33" s="47">
        <f>SUM(G34:G37)</f>
        <v>3243.2999999999997</v>
      </c>
      <c r="H33" s="47">
        <v>187.5</v>
      </c>
      <c r="I33" s="47">
        <v>122.6</v>
      </c>
      <c r="J33" s="34"/>
      <c r="K33" s="12"/>
      <c r="L33" s="12"/>
      <c r="M33" s="12"/>
      <c r="N33" s="12"/>
    </row>
    <row r="34" spans="1:14" ht="45" customHeight="1">
      <c r="A34" s="45" t="s">
        <v>70</v>
      </c>
      <c r="B34" s="4" t="s">
        <v>71</v>
      </c>
      <c r="C34" s="48">
        <v>427.8</v>
      </c>
      <c r="D34" s="48">
        <v>475.3</v>
      </c>
      <c r="E34" s="16">
        <f t="shared" si="3"/>
        <v>111.1033193080879</v>
      </c>
      <c r="F34" s="31">
        <v>257.3</v>
      </c>
      <c r="G34" s="31">
        <v>329.7</v>
      </c>
      <c r="H34" s="16"/>
      <c r="I34" s="16">
        <f aca="true" t="shared" si="4" ref="I34:I56">G34/D34*100</f>
        <v>69.36671575846833</v>
      </c>
      <c r="J34" s="34"/>
      <c r="K34" s="12"/>
      <c r="L34" s="12"/>
      <c r="M34" s="12"/>
      <c r="N34" s="12"/>
    </row>
    <row r="35" spans="1:14" ht="53.25" customHeight="1">
      <c r="A35" s="45" t="s">
        <v>72</v>
      </c>
      <c r="B35" s="4" t="s">
        <v>73</v>
      </c>
      <c r="C35" s="20">
        <v>87.1</v>
      </c>
      <c r="D35" s="23">
        <v>87.1</v>
      </c>
      <c r="E35" s="16">
        <f t="shared" si="3"/>
        <v>100</v>
      </c>
      <c r="F35" s="31">
        <v>42.8</v>
      </c>
      <c r="G35" s="32">
        <v>59.5</v>
      </c>
      <c r="H35" s="16">
        <f aca="true" t="shared" si="5" ref="H35:H59">G35/F35*100</f>
        <v>139.01869158878506</v>
      </c>
      <c r="I35" s="16">
        <f t="shared" si="4"/>
        <v>68.31228473019519</v>
      </c>
      <c r="J35" s="34"/>
      <c r="K35" s="12"/>
      <c r="L35" s="12"/>
      <c r="M35" s="12"/>
      <c r="N35" s="12"/>
    </row>
    <row r="36" spans="1:14" ht="177" customHeight="1">
      <c r="A36" s="45" t="s">
        <v>74</v>
      </c>
      <c r="B36" s="4" t="s">
        <v>75</v>
      </c>
      <c r="C36" s="20">
        <v>81.4</v>
      </c>
      <c r="D36" s="23">
        <v>81.4</v>
      </c>
      <c r="E36" s="16">
        <f aca="true" t="shared" si="6" ref="E36:E48">SUM(D36)/C36*100</f>
        <v>100</v>
      </c>
      <c r="F36" s="31">
        <v>44.9</v>
      </c>
      <c r="G36" s="32">
        <v>44.9</v>
      </c>
      <c r="H36" s="16">
        <f>G36/F36*100</f>
        <v>100</v>
      </c>
      <c r="I36" s="16">
        <f>G36/D36*100</f>
        <v>55.159705159705155</v>
      </c>
      <c r="J36" s="34"/>
      <c r="K36" s="12"/>
      <c r="L36" s="12">
        <v>108</v>
      </c>
      <c r="M36" s="12"/>
      <c r="N36" s="12"/>
    </row>
    <row r="37" spans="1:14" ht="31.5">
      <c r="A37" s="45" t="s">
        <v>76</v>
      </c>
      <c r="B37" s="26" t="s">
        <v>77</v>
      </c>
      <c r="C37" s="20">
        <v>5.6</v>
      </c>
      <c r="D37" s="23">
        <v>-13.7</v>
      </c>
      <c r="E37" s="16">
        <f t="shared" si="6"/>
        <v>-244.64285714285717</v>
      </c>
      <c r="F37" s="31">
        <v>1117.6</v>
      </c>
      <c r="G37" s="32">
        <v>2809.2</v>
      </c>
      <c r="H37" s="16">
        <f t="shared" si="5"/>
        <v>251.36005726556908</v>
      </c>
      <c r="I37" s="16">
        <f t="shared" si="4"/>
        <v>-20505.109489051094</v>
      </c>
      <c r="J37" s="34"/>
      <c r="K37" s="12"/>
      <c r="L37" s="12"/>
      <c r="M37" s="12"/>
      <c r="N37" s="12"/>
    </row>
    <row r="38" spans="1:14" ht="30" customHeight="1">
      <c r="A38" s="56" t="s">
        <v>168</v>
      </c>
      <c r="B38" s="3" t="s">
        <v>169</v>
      </c>
      <c r="C38" s="47"/>
      <c r="D38" s="47"/>
      <c r="E38" s="18"/>
      <c r="F38" s="47">
        <f>SUM(F39)</f>
        <v>0</v>
      </c>
      <c r="G38" s="47">
        <f>SUM(G39)</f>
        <v>0</v>
      </c>
      <c r="H38" s="47"/>
      <c r="I38" s="47"/>
      <c r="J38" s="34"/>
      <c r="K38" s="12"/>
      <c r="L38" s="12"/>
      <c r="M38" s="12"/>
      <c r="N38" s="12"/>
    </row>
    <row r="39" spans="1:14" ht="47.25">
      <c r="A39" s="45" t="s">
        <v>171</v>
      </c>
      <c r="B39" s="4" t="s">
        <v>170</v>
      </c>
      <c r="C39" s="48"/>
      <c r="D39" s="48"/>
      <c r="E39" s="16"/>
      <c r="F39" s="31"/>
      <c r="G39" s="31"/>
      <c r="H39" s="16"/>
      <c r="I39" s="16"/>
      <c r="J39" s="34"/>
      <c r="K39" s="12"/>
      <c r="L39" s="12"/>
      <c r="M39" s="12"/>
      <c r="N39" s="12"/>
    </row>
    <row r="40" spans="1:14" ht="15.75">
      <c r="A40" s="56" t="s">
        <v>78</v>
      </c>
      <c r="B40" s="3" t="s">
        <v>79</v>
      </c>
      <c r="C40" s="19">
        <f>SUM(C41)+C46</f>
        <v>986686.3</v>
      </c>
      <c r="D40" s="19">
        <f>SUM(D41)+D46</f>
        <v>822290.6</v>
      </c>
      <c r="E40" s="18">
        <f t="shared" si="6"/>
        <v>83.33860518789</v>
      </c>
      <c r="F40" s="19">
        <f>SUM(F41)+F46+F47</f>
        <v>1397991.9</v>
      </c>
      <c r="G40" s="19">
        <f>SUM(G41)+G46+G47</f>
        <v>1390674.0999999999</v>
      </c>
      <c r="H40" s="18">
        <f t="shared" si="5"/>
        <v>99.47654918458397</v>
      </c>
      <c r="I40" s="18">
        <f t="shared" si="4"/>
        <v>169.12197464010896</v>
      </c>
      <c r="J40" s="34"/>
      <c r="K40" s="12"/>
      <c r="L40" s="12"/>
      <c r="M40" s="12"/>
      <c r="N40" s="12"/>
    </row>
    <row r="41" spans="1:14" ht="31.5">
      <c r="A41" s="56" t="s">
        <v>80</v>
      </c>
      <c r="B41" s="3" t="s">
        <v>81</v>
      </c>
      <c r="C41" s="19">
        <f>SUM(C42:C45)</f>
        <v>985206.3</v>
      </c>
      <c r="D41" s="19">
        <f>SUM(D42:D45)</f>
        <v>820810.6</v>
      </c>
      <c r="E41" s="18">
        <f t="shared" si="6"/>
        <v>83.31357605001104</v>
      </c>
      <c r="F41" s="19">
        <f>SUM(F42:F45)</f>
        <v>1397843.4</v>
      </c>
      <c r="G41" s="19">
        <f>SUM(G42:G45)</f>
        <v>1390525.5999999999</v>
      </c>
      <c r="H41" s="18">
        <f t="shared" si="5"/>
        <v>99.47649357574674</v>
      </c>
      <c r="I41" s="18">
        <f t="shared" si="4"/>
        <v>169.40882586067966</v>
      </c>
      <c r="J41" s="34"/>
      <c r="K41" s="12"/>
      <c r="L41" s="12"/>
      <c r="M41" s="12"/>
      <c r="N41" s="12"/>
    </row>
    <row r="42" spans="1:14" ht="47.25">
      <c r="A42" s="45" t="s">
        <v>82</v>
      </c>
      <c r="B42" s="4" t="s">
        <v>83</v>
      </c>
      <c r="C42" s="16">
        <v>134812.4</v>
      </c>
      <c r="D42" s="23">
        <v>134812.4</v>
      </c>
      <c r="E42" s="16">
        <f t="shared" si="6"/>
        <v>100</v>
      </c>
      <c r="F42" s="16">
        <v>138327.9</v>
      </c>
      <c r="G42" s="23">
        <v>138327.9</v>
      </c>
      <c r="H42" s="16">
        <f t="shared" si="5"/>
        <v>100</v>
      </c>
      <c r="I42" s="18">
        <f t="shared" si="4"/>
        <v>102.60769780821349</v>
      </c>
      <c r="J42" s="34"/>
      <c r="K42" s="12"/>
      <c r="L42" s="12"/>
      <c r="M42" s="12"/>
      <c r="N42" s="12"/>
    </row>
    <row r="43" spans="1:14" ht="47.25">
      <c r="A43" s="45" t="s">
        <v>84</v>
      </c>
      <c r="B43" s="4" t="s">
        <v>85</v>
      </c>
      <c r="C43" s="20">
        <v>281015.7</v>
      </c>
      <c r="D43" s="23">
        <v>126883</v>
      </c>
      <c r="E43" s="16">
        <f t="shared" si="6"/>
        <v>45.15156982332304</v>
      </c>
      <c r="F43" s="20">
        <v>647898.1</v>
      </c>
      <c r="G43" s="23">
        <v>642364.7</v>
      </c>
      <c r="H43" s="16">
        <f t="shared" si="5"/>
        <v>99.14594594427734</v>
      </c>
      <c r="I43" s="18">
        <f t="shared" si="4"/>
        <v>506.265378340676</v>
      </c>
      <c r="J43" s="34"/>
      <c r="K43" s="12"/>
      <c r="L43" s="12"/>
      <c r="M43" s="12"/>
      <c r="N43" s="12"/>
    </row>
    <row r="44" spans="1:14" ht="48.75" customHeight="1">
      <c r="A44" s="45" t="s">
        <v>86</v>
      </c>
      <c r="B44" s="4" t="s">
        <v>87</v>
      </c>
      <c r="C44" s="20">
        <v>516325.9</v>
      </c>
      <c r="D44" s="20">
        <v>506183.6</v>
      </c>
      <c r="E44" s="16">
        <f t="shared" si="6"/>
        <v>98.0356786285561</v>
      </c>
      <c r="F44" s="20">
        <v>536138.9</v>
      </c>
      <c r="G44" s="20">
        <v>534582.2</v>
      </c>
      <c r="H44" s="16">
        <f t="shared" si="5"/>
        <v>99.70964613834212</v>
      </c>
      <c r="I44" s="16">
        <f t="shared" si="4"/>
        <v>105.6103358544212</v>
      </c>
      <c r="J44" s="34"/>
      <c r="K44" s="12"/>
      <c r="L44" s="12"/>
      <c r="M44" s="12"/>
      <c r="N44" s="12"/>
    </row>
    <row r="45" spans="1:14" ht="15.75">
      <c r="A45" s="45" t="s">
        <v>88</v>
      </c>
      <c r="B45" s="6" t="s">
        <v>89</v>
      </c>
      <c r="C45" s="20">
        <v>53052.3</v>
      </c>
      <c r="D45" s="23">
        <v>52931.6</v>
      </c>
      <c r="E45" s="16">
        <f t="shared" si="6"/>
        <v>99.77248865741917</v>
      </c>
      <c r="F45" s="20">
        <v>75478.5</v>
      </c>
      <c r="G45" s="23">
        <v>75250.8</v>
      </c>
      <c r="H45" s="16">
        <f t="shared" si="5"/>
        <v>99.69832468848745</v>
      </c>
      <c r="I45" s="18">
        <f t="shared" si="4"/>
        <v>142.16611627080988</v>
      </c>
      <c r="J45" s="34"/>
      <c r="K45" s="12"/>
      <c r="L45" s="12"/>
      <c r="M45" s="12"/>
      <c r="N45" s="12"/>
    </row>
    <row r="46" spans="1:14" ht="31.5">
      <c r="A46" s="56" t="s">
        <v>90</v>
      </c>
      <c r="B46" s="7" t="s">
        <v>91</v>
      </c>
      <c r="C46" s="19">
        <v>1480</v>
      </c>
      <c r="D46" s="49">
        <v>1480</v>
      </c>
      <c r="E46" s="18">
        <f t="shared" si="6"/>
        <v>100</v>
      </c>
      <c r="F46" s="19">
        <v>200</v>
      </c>
      <c r="G46" s="49">
        <v>200</v>
      </c>
      <c r="H46" s="18">
        <f t="shared" si="5"/>
        <v>100</v>
      </c>
      <c r="I46" s="18">
        <f t="shared" si="4"/>
        <v>13.513513513513514</v>
      </c>
      <c r="J46" s="34"/>
      <c r="K46" s="12"/>
      <c r="L46" s="12"/>
      <c r="M46" s="12"/>
      <c r="N46" s="12"/>
    </row>
    <row r="47" spans="1:14" ht="78.75">
      <c r="A47" s="56" t="s">
        <v>92</v>
      </c>
      <c r="B47" s="3" t="s">
        <v>93</v>
      </c>
      <c r="C47" s="53" t="s">
        <v>167</v>
      </c>
      <c r="D47" s="54" t="s">
        <v>167</v>
      </c>
      <c r="E47" s="50" t="s">
        <v>167</v>
      </c>
      <c r="F47" s="53" t="s">
        <v>172</v>
      </c>
      <c r="G47" s="54" t="s">
        <v>172</v>
      </c>
      <c r="H47" s="50"/>
      <c r="I47" s="50"/>
      <c r="J47" s="34"/>
      <c r="K47" s="12"/>
      <c r="L47" s="12"/>
      <c r="M47" s="12"/>
      <c r="N47" s="12"/>
    </row>
    <row r="48" spans="1:14" ht="15.75">
      <c r="A48" s="38"/>
      <c r="B48" s="3" t="s">
        <v>94</v>
      </c>
      <c r="C48" s="18">
        <f>SUM(C7)+C40</f>
        <v>1197225.4</v>
      </c>
      <c r="D48" s="18">
        <f>SUM(D7)+D40</f>
        <v>1023081.8</v>
      </c>
      <c r="E48" s="18">
        <f t="shared" si="6"/>
        <v>85.45440148530095</v>
      </c>
      <c r="F48" s="18">
        <f>SUM(F7)+F40</f>
        <v>1593566.5999999999</v>
      </c>
      <c r="G48" s="18">
        <f>SUM(G7)+G40</f>
        <v>1607005.0999999999</v>
      </c>
      <c r="H48" s="18">
        <f t="shared" si="5"/>
        <v>100.84329704199374</v>
      </c>
      <c r="I48" s="18"/>
      <c r="J48" s="34"/>
      <c r="K48" s="12"/>
      <c r="L48" s="12"/>
      <c r="M48" s="12"/>
      <c r="N48" s="12"/>
    </row>
    <row r="49" spans="1:14" s="40" customFormat="1" ht="15.75">
      <c r="A49" s="63" t="s">
        <v>95</v>
      </c>
      <c r="B49" s="64"/>
      <c r="C49" s="64"/>
      <c r="D49" s="64"/>
      <c r="E49" s="64"/>
      <c r="F49" s="64"/>
      <c r="G49" s="64"/>
      <c r="H49" s="64"/>
      <c r="I49" s="65"/>
      <c r="J49" s="34"/>
      <c r="K49" s="39"/>
      <c r="L49" s="39"/>
      <c r="M49" s="39"/>
      <c r="N49" s="39"/>
    </row>
    <row r="50" spans="1:14" s="40" customFormat="1" ht="15.75">
      <c r="A50" s="60" t="s">
        <v>96</v>
      </c>
      <c r="B50" s="46" t="s">
        <v>97</v>
      </c>
      <c r="C50" s="29">
        <f>SUM(C51:C56)</f>
        <v>126223.5</v>
      </c>
      <c r="D50" s="29">
        <f>SUM(D51:D56)</f>
        <v>124753.29999999999</v>
      </c>
      <c r="E50" s="18">
        <f>SUM(D50)/C50*100</f>
        <v>98.83524066437707</v>
      </c>
      <c r="F50" s="29">
        <f>SUM(F51:F56)</f>
        <v>136476</v>
      </c>
      <c r="G50" s="29">
        <f>SUM(G51:G56)</f>
        <v>129581.20000000001</v>
      </c>
      <c r="H50" s="18">
        <f t="shared" si="5"/>
        <v>94.94797620094376</v>
      </c>
      <c r="I50" s="18">
        <f t="shared" si="4"/>
        <v>103.86995774861268</v>
      </c>
      <c r="J50" s="34"/>
      <c r="K50" s="39"/>
      <c r="L50" s="39"/>
      <c r="M50" s="39"/>
      <c r="N50" s="39"/>
    </row>
    <row r="51" spans="1:14" s="40" customFormat="1" ht="70.5" customHeight="1">
      <c r="A51" s="61" t="s">
        <v>98</v>
      </c>
      <c r="B51" s="30" t="s">
        <v>99</v>
      </c>
      <c r="C51" s="31">
        <v>3491.2</v>
      </c>
      <c r="D51" s="32">
        <v>3439.7</v>
      </c>
      <c r="E51" s="16">
        <f>SUM(D51)/C51*100</f>
        <v>98.52486251145737</v>
      </c>
      <c r="F51" s="31">
        <v>3669.5</v>
      </c>
      <c r="G51" s="32">
        <v>3583.8</v>
      </c>
      <c r="H51" s="16">
        <f t="shared" si="5"/>
        <v>97.6645319525821</v>
      </c>
      <c r="I51" s="16">
        <f t="shared" si="4"/>
        <v>104.189318835945</v>
      </c>
      <c r="J51" s="34"/>
      <c r="K51" s="39"/>
      <c r="L51" s="39"/>
      <c r="M51" s="39"/>
      <c r="N51" s="39"/>
    </row>
    <row r="52" spans="1:14" ht="47.25">
      <c r="A52" s="61" t="s">
        <v>100</v>
      </c>
      <c r="B52" s="6" t="s">
        <v>101</v>
      </c>
      <c r="C52" s="20">
        <v>40241.6</v>
      </c>
      <c r="D52" s="20">
        <v>40167.7</v>
      </c>
      <c r="E52" s="16">
        <f aca="true" t="shared" si="7" ref="E52:E91">SUM(D52)/C52*100</f>
        <v>99.81635919048945</v>
      </c>
      <c r="F52" s="20">
        <v>42136.9</v>
      </c>
      <c r="G52" s="20">
        <v>41833</v>
      </c>
      <c r="H52" s="16">
        <f>G52/F52*100</f>
        <v>99.27877940712297</v>
      </c>
      <c r="I52" s="16">
        <f t="shared" si="4"/>
        <v>104.1458684465379</v>
      </c>
      <c r="J52" s="34" t="s">
        <v>1</v>
      </c>
      <c r="K52" s="12"/>
      <c r="L52" s="12"/>
      <c r="M52" s="12"/>
      <c r="N52" s="12"/>
    </row>
    <row r="53" spans="1:14" ht="31.5" customHeight="1">
      <c r="A53" s="61" t="s">
        <v>102</v>
      </c>
      <c r="B53" s="6" t="s">
        <v>103</v>
      </c>
      <c r="C53" s="20">
        <v>31.8</v>
      </c>
      <c r="D53" s="23">
        <v>31.8</v>
      </c>
      <c r="E53" s="16">
        <f t="shared" si="7"/>
        <v>100</v>
      </c>
      <c r="F53" s="20">
        <v>4.3</v>
      </c>
      <c r="G53" s="23">
        <v>4.3</v>
      </c>
      <c r="H53" s="16">
        <f>G53/F53*100</f>
        <v>100</v>
      </c>
      <c r="I53" s="16">
        <f t="shared" si="4"/>
        <v>13.522012578616351</v>
      </c>
      <c r="J53" s="34" t="s">
        <v>1</v>
      </c>
      <c r="K53" s="12"/>
      <c r="L53" s="12"/>
      <c r="M53" s="12"/>
      <c r="N53" s="12"/>
    </row>
    <row r="54" spans="1:14" ht="31.5">
      <c r="A54" s="61" t="s">
        <v>104</v>
      </c>
      <c r="B54" s="6" t="s">
        <v>105</v>
      </c>
      <c r="C54" s="20">
        <v>10125.1</v>
      </c>
      <c r="D54" s="23">
        <v>10083.6</v>
      </c>
      <c r="E54" s="16">
        <f t="shared" si="7"/>
        <v>99.59012750491353</v>
      </c>
      <c r="F54" s="20">
        <v>11612.7</v>
      </c>
      <c r="G54" s="23">
        <v>11378.8</v>
      </c>
      <c r="H54" s="16">
        <f>G54/F54*100</f>
        <v>97.9858258630637</v>
      </c>
      <c r="I54" s="16">
        <f t="shared" si="4"/>
        <v>112.84461898528302</v>
      </c>
      <c r="J54" s="34" t="s">
        <v>1</v>
      </c>
      <c r="K54" s="12"/>
      <c r="L54" s="12"/>
      <c r="M54" s="12"/>
      <c r="N54" s="12"/>
    </row>
    <row r="55" spans="1:14" ht="15.75">
      <c r="A55" s="61" t="s">
        <v>106</v>
      </c>
      <c r="B55" s="6" t="s">
        <v>107</v>
      </c>
      <c r="C55" s="20">
        <v>0</v>
      </c>
      <c r="D55" s="23">
        <v>0</v>
      </c>
      <c r="E55" s="16">
        <v>0</v>
      </c>
      <c r="F55" s="20">
        <v>0</v>
      </c>
      <c r="G55" s="23">
        <v>0</v>
      </c>
      <c r="H55" s="16"/>
      <c r="I55" s="16"/>
      <c r="J55" s="34" t="s">
        <v>1</v>
      </c>
      <c r="K55" s="12"/>
      <c r="L55" s="12"/>
      <c r="M55" s="12"/>
      <c r="N55" s="12"/>
    </row>
    <row r="56" spans="1:14" ht="15.75">
      <c r="A56" s="61" t="s">
        <v>108</v>
      </c>
      <c r="B56" s="1" t="s">
        <v>109</v>
      </c>
      <c r="C56" s="20">
        <v>72333.8</v>
      </c>
      <c r="D56" s="20">
        <v>71030.5</v>
      </c>
      <c r="E56" s="16">
        <f t="shared" si="7"/>
        <v>98.19821438940025</v>
      </c>
      <c r="F56" s="20">
        <v>79052.6</v>
      </c>
      <c r="G56" s="31">
        <v>72781.3</v>
      </c>
      <c r="H56" s="16">
        <f t="shared" si="5"/>
        <v>92.06692758998439</v>
      </c>
      <c r="I56" s="16">
        <f t="shared" si="4"/>
        <v>102.46485664608866</v>
      </c>
      <c r="J56" s="34" t="s">
        <v>1</v>
      </c>
      <c r="K56" s="12"/>
      <c r="L56" s="12"/>
      <c r="M56" s="12"/>
      <c r="N56" s="12"/>
    </row>
    <row r="57" spans="1:14" ht="31.5">
      <c r="A57" s="60" t="s">
        <v>110</v>
      </c>
      <c r="B57" s="3" t="s">
        <v>8</v>
      </c>
      <c r="C57" s="19">
        <f>SUM(C58:C58)</f>
        <v>2133.7</v>
      </c>
      <c r="D57" s="19">
        <f>SUM(D58:D58)</f>
        <v>2128.3</v>
      </c>
      <c r="E57" s="18">
        <f t="shared" si="7"/>
        <v>99.74691849838311</v>
      </c>
      <c r="F57" s="19">
        <f>SUM(F58:F58)</f>
        <v>2476.6</v>
      </c>
      <c r="G57" s="19">
        <f>SUM(G58:G58)</f>
        <v>2449.1</v>
      </c>
      <c r="H57" s="18">
        <f t="shared" si="5"/>
        <v>98.8896067188888</v>
      </c>
      <c r="I57" s="18">
        <f>G57/D57*100</f>
        <v>115.07306300803457</v>
      </c>
      <c r="J57" s="34"/>
      <c r="K57" s="12"/>
      <c r="L57" s="12"/>
      <c r="M57" s="12"/>
      <c r="N57" s="12"/>
    </row>
    <row r="58" spans="1:14" ht="63">
      <c r="A58" s="61" t="s">
        <v>111</v>
      </c>
      <c r="B58" s="6" t="s">
        <v>112</v>
      </c>
      <c r="C58" s="16">
        <v>2133.7</v>
      </c>
      <c r="D58" s="16">
        <v>2128.3</v>
      </c>
      <c r="E58" s="16">
        <f t="shared" si="7"/>
        <v>99.74691849838311</v>
      </c>
      <c r="F58" s="16">
        <v>2476.6</v>
      </c>
      <c r="G58" s="16">
        <v>2449.1</v>
      </c>
      <c r="H58" s="16">
        <f t="shared" si="5"/>
        <v>98.8896067188888</v>
      </c>
      <c r="I58" s="16">
        <f aca="true" t="shared" si="8" ref="I58:I90">G58/D58*100</f>
        <v>115.07306300803457</v>
      </c>
      <c r="J58" s="34"/>
      <c r="K58" s="12"/>
      <c r="L58" s="12"/>
      <c r="M58" s="12"/>
      <c r="N58" s="12"/>
    </row>
    <row r="59" spans="1:14" ht="15.75">
      <c r="A59" s="60" t="s">
        <v>113</v>
      </c>
      <c r="B59" s="7" t="s">
        <v>7</v>
      </c>
      <c r="C59" s="18">
        <f>SUM(C60:C64)</f>
        <v>127991.8</v>
      </c>
      <c r="D59" s="18">
        <f>SUM(D60:D64)</f>
        <v>121429.4</v>
      </c>
      <c r="E59" s="18">
        <f t="shared" si="7"/>
        <v>94.87279653852825</v>
      </c>
      <c r="F59" s="18">
        <f>SUM(F60:F64)</f>
        <v>72007</v>
      </c>
      <c r="G59" s="18">
        <f>SUM(G60:G64)</f>
        <v>68688</v>
      </c>
      <c r="H59" s="18">
        <f t="shared" si="5"/>
        <v>95.39072590164845</v>
      </c>
      <c r="I59" s="18">
        <f t="shared" si="8"/>
        <v>56.566202254149324</v>
      </c>
      <c r="J59" s="34"/>
      <c r="K59" s="12"/>
      <c r="L59" s="12"/>
      <c r="M59" s="12"/>
      <c r="N59" s="12"/>
    </row>
    <row r="60" spans="1:14" ht="15.75">
      <c r="A60" s="61" t="s">
        <v>114</v>
      </c>
      <c r="B60" s="4" t="s">
        <v>115</v>
      </c>
      <c r="C60" s="16">
        <v>720.3</v>
      </c>
      <c r="D60" s="16">
        <v>720.3</v>
      </c>
      <c r="E60" s="16">
        <f t="shared" si="7"/>
        <v>100</v>
      </c>
      <c r="F60" s="16">
        <v>885</v>
      </c>
      <c r="G60" s="16">
        <v>885</v>
      </c>
      <c r="H60" s="16">
        <f aca="true" t="shared" si="9" ref="H60:H90">G60/F60*100</f>
        <v>100</v>
      </c>
      <c r="I60" s="16">
        <f t="shared" si="8"/>
        <v>122.86547271970014</v>
      </c>
      <c r="J60" s="34"/>
      <c r="K60" s="12"/>
      <c r="L60" s="12"/>
      <c r="M60" s="12"/>
      <c r="N60" s="12"/>
    </row>
    <row r="61" spans="1:14" ht="15.75">
      <c r="A61" s="61" t="s">
        <v>116</v>
      </c>
      <c r="B61" s="6" t="s">
        <v>6</v>
      </c>
      <c r="C61" s="16">
        <v>16899.9</v>
      </c>
      <c r="D61" s="16">
        <v>16899.9</v>
      </c>
      <c r="E61" s="16">
        <f t="shared" si="7"/>
        <v>100</v>
      </c>
      <c r="F61" s="16">
        <v>21770.1</v>
      </c>
      <c r="G61" s="16">
        <v>21770.1</v>
      </c>
      <c r="H61" s="16">
        <f t="shared" si="9"/>
        <v>100</v>
      </c>
      <c r="I61" s="16"/>
      <c r="J61" s="34"/>
      <c r="K61" s="12"/>
      <c r="L61" s="12"/>
      <c r="M61" s="12"/>
      <c r="N61" s="12"/>
    </row>
    <row r="62" spans="1:14" ht="15.75">
      <c r="A62" s="61" t="s">
        <v>189</v>
      </c>
      <c r="B62" s="6" t="s">
        <v>190</v>
      </c>
      <c r="C62" s="16"/>
      <c r="D62" s="16"/>
      <c r="E62" s="16"/>
      <c r="F62" s="16">
        <v>337.7</v>
      </c>
      <c r="G62" s="16">
        <v>273.1</v>
      </c>
      <c r="H62" s="16">
        <f>G62/F62*100</f>
        <v>80.87059520284276</v>
      </c>
      <c r="I62" s="16"/>
      <c r="J62" s="34"/>
      <c r="K62" s="12"/>
      <c r="L62" s="12"/>
      <c r="M62" s="12"/>
      <c r="N62" s="12"/>
    </row>
    <row r="63" spans="1:14" ht="15.75">
      <c r="A63" s="61" t="s">
        <v>117</v>
      </c>
      <c r="B63" s="14" t="s">
        <v>118</v>
      </c>
      <c r="C63" s="16">
        <v>110331.6</v>
      </c>
      <c r="D63" s="16">
        <v>103769.2</v>
      </c>
      <c r="E63" s="16">
        <f t="shared" si="7"/>
        <v>94.05211199692562</v>
      </c>
      <c r="F63" s="16">
        <v>42664.2</v>
      </c>
      <c r="G63" s="16">
        <v>39410</v>
      </c>
      <c r="H63" s="16">
        <f t="shared" si="9"/>
        <v>92.37252778676267</v>
      </c>
      <c r="I63" s="16">
        <f t="shared" si="8"/>
        <v>37.97851385574911</v>
      </c>
      <c r="J63" s="34"/>
      <c r="K63" s="12"/>
      <c r="L63" s="12"/>
      <c r="M63" s="12"/>
      <c r="N63" s="12"/>
    </row>
    <row r="64" spans="1:14" ht="33" customHeight="1">
      <c r="A64" s="61" t="s">
        <v>119</v>
      </c>
      <c r="B64" s="27" t="s">
        <v>120</v>
      </c>
      <c r="C64" s="16">
        <v>40</v>
      </c>
      <c r="D64" s="16">
        <v>40</v>
      </c>
      <c r="E64" s="16">
        <f t="shared" si="7"/>
        <v>100</v>
      </c>
      <c r="F64" s="16">
        <v>6350</v>
      </c>
      <c r="G64" s="16">
        <v>6349.8</v>
      </c>
      <c r="H64" s="16">
        <f t="shared" si="9"/>
        <v>99.99685039370078</v>
      </c>
      <c r="I64" s="16">
        <f t="shared" si="8"/>
        <v>15874.5</v>
      </c>
      <c r="J64" s="34"/>
      <c r="K64" s="12"/>
      <c r="L64" s="12"/>
      <c r="M64" s="12"/>
      <c r="N64" s="12"/>
    </row>
    <row r="65" spans="1:14" ht="15.75">
      <c r="A65" s="60" t="s">
        <v>173</v>
      </c>
      <c r="B65" s="7" t="s">
        <v>5</v>
      </c>
      <c r="C65" s="18">
        <f>SUM(C66:C68)</f>
        <v>153259.3</v>
      </c>
      <c r="D65" s="18">
        <f>SUM(D66:D68)</f>
        <v>300</v>
      </c>
      <c r="E65" s="18">
        <f t="shared" si="7"/>
        <v>0.19574668551924748</v>
      </c>
      <c r="F65" s="18">
        <f>SUM(F66)</f>
        <v>510246.2</v>
      </c>
      <c r="G65" s="18">
        <f>SUM(G66)</f>
        <v>506200.5</v>
      </c>
      <c r="H65" s="18">
        <f>SUM(H66)</f>
        <v>99.20710825479935</v>
      </c>
      <c r="I65" s="16"/>
      <c r="J65" s="34"/>
      <c r="K65" s="12"/>
      <c r="L65" s="12"/>
      <c r="M65" s="12"/>
      <c r="N65" s="12"/>
    </row>
    <row r="66" spans="1:14" ht="15.75">
      <c r="A66" s="61" t="s">
        <v>174</v>
      </c>
      <c r="B66" s="4" t="s">
        <v>4</v>
      </c>
      <c r="C66" s="16">
        <v>152959.3</v>
      </c>
      <c r="D66" s="16"/>
      <c r="E66" s="16"/>
      <c r="F66" s="16">
        <v>510246.2</v>
      </c>
      <c r="G66" s="16">
        <v>506200.5</v>
      </c>
      <c r="H66" s="16">
        <f>G66/F66*100</f>
        <v>99.20710825479935</v>
      </c>
      <c r="I66" s="16"/>
      <c r="J66" s="34"/>
      <c r="K66" s="12"/>
      <c r="L66" s="12"/>
      <c r="M66" s="12"/>
      <c r="N66" s="12"/>
    </row>
    <row r="67" spans="1:14" ht="15.75">
      <c r="A67" s="61" t="s">
        <v>184</v>
      </c>
      <c r="B67" s="4" t="s">
        <v>185</v>
      </c>
      <c r="C67" s="16">
        <v>300</v>
      </c>
      <c r="D67" s="16">
        <v>300</v>
      </c>
      <c r="E67" s="16">
        <f t="shared" si="7"/>
        <v>100</v>
      </c>
      <c r="F67" s="16"/>
      <c r="G67" s="16"/>
      <c r="H67" s="16"/>
      <c r="I67" s="16"/>
      <c r="J67" s="34"/>
      <c r="K67" s="12"/>
      <c r="L67" s="12"/>
      <c r="M67" s="12"/>
      <c r="N67" s="12"/>
    </row>
    <row r="68" spans="1:14" ht="15.75">
      <c r="A68" s="61" t="s">
        <v>186</v>
      </c>
      <c r="B68" s="4" t="s">
        <v>187</v>
      </c>
      <c r="C68" s="16">
        <v>0</v>
      </c>
      <c r="D68" s="16">
        <v>0</v>
      </c>
      <c r="E68" s="16"/>
      <c r="F68" s="16"/>
      <c r="G68" s="16"/>
      <c r="H68" s="16"/>
      <c r="I68" s="16"/>
      <c r="J68" s="34"/>
      <c r="K68" s="12"/>
      <c r="L68" s="12"/>
      <c r="M68" s="12"/>
      <c r="N68" s="12"/>
    </row>
    <row r="69" spans="1:14" ht="15.75">
      <c r="A69" s="60" t="s">
        <v>177</v>
      </c>
      <c r="B69" s="7" t="s">
        <v>178</v>
      </c>
      <c r="C69" s="18"/>
      <c r="D69" s="18"/>
      <c r="E69" s="18"/>
      <c r="F69" s="18">
        <f>SUM(F70)</f>
        <v>329.5</v>
      </c>
      <c r="G69" s="18">
        <f>SUM(G70)</f>
        <v>329.5</v>
      </c>
      <c r="H69" s="18">
        <f>SUM(H70)</f>
        <v>100</v>
      </c>
      <c r="I69" s="16"/>
      <c r="J69" s="34"/>
      <c r="K69" s="12"/>
      <c r="L69" s="12"/>
      <c r="M69" s="12"/>
      <c r="N69" s="12"/>
    </row>
    <row r="70" spans="1:14" ht="31.5">
      <c r="A70" s="61" t="s">
        <v>180</v>
      </c>
      <c r="B70" s="4" t="s">
        <v>181</v>
      </c>
      <c r="C70" s="16"/>
      <c r="D70" s="16"/>
      <c r="E70" s="16"/>
      <c r="F70" s="16">
        <v>329.5</v>
      </c>
      <c r="G70" s="16">
        <v>329.5</v>
      </c>
      <c r="H70" s="16">
        <f>G70/F70*100</f>
        <v>100</v>
      </c>
      <c r="I70" s="16"/>
      <c r="J70" s="34"/>
      <c r="K70" s="12"/>
      <c r="L70" s="12"/>
      <c r="M70" s="12"/>
      <c r="N70" s="12"/>
    </row>
    <row r="71" spans="1:14" ht="15.75">
      <c r="A71" s="60" t="s">
        <v>121</v>
      </c>
      <c r="B71" s="28" t="s">
        <v>122</v>
      </c>
      <c r="C71" s="18">
        <f>SUM(C72:C76)</f>
        <v>672270.4999999999</v>
      </c>
      <c r="D71" s="18">
        <f>SUM(D72:D76)</f>
        <v>657042.3999999999</v>
      </c>
      <c r="E71" s="18">
        <f t="shared" si="7"/>
        <v>97.73482549063213</v>
      </c>
      <c r="F71" s="18">
        <f>SUM(F72:F76)</f>
        <v>763360.2</v>
      </c>
      <c r="G71" s="18">
        <f>SUM(G72:G76)</f>
        <v>754577.6000000001</v>
      </c>
      <c r="H71" s="16">
        <f t="shared" si="9"/>
        <v>98.84948154226538</v>
      </c>
      <c r="I71" s="18">
        <f t="shared" si="8"/>
        <v>114.84458232832466</v>
      </c>
      <c r="J71" s="34"/>
      <c r="K71" s="12"/>
      <c r="L71" s="12"/>
      <c r="M71" s="12"/>
      <c r="N71" s="12"/>
    </row>
    <row r="72" spans="1:14" ht="15.75">
      <c r="A72" s="61" t="s">
        <v>123</v>
      </c>
      <c r="B72" s="26" t="s">
        <v>124</v>
      </c>
      <c r="C72" s="16">
        <v>150160.9</v>
      </c>
      <c r="D72" s="16">
        <v>147535.9</v>
      </c>
      <c r="E72" s="16">
        <f t="shared" si="7"/>
        <v>98.25187515525013</v>
      </c>
      <c r="F72" s="16">
        <v>140510.5</v>
      </c>
      <c r="G72" s="16">
        <v>137858.4</v>
      </c>
      <c r="H72" s="16">
        <f t="shared" si="9"/>
        <v>98.11252539845776</v>
      </c>
      <c r="I72" s="16">
        <f t="shared" si="8"/>
        <v>93.44057954707972</v>
      </c>
      <c r="J72" s="34"/>
      <c r="K72" s="12"/>
      <c r="L72" s="12"/>
      <c r="M72" s="12"/>
      <c r="N72" s="12"/>
    </row>
    <row r="73" spans="1:14" ht="15.75">
      <c r="A73" s="61" t="s">
        <v>125</v>
      </c>
      <c r="B73" s="6" t="s">
        <v>126</v>
      </c>
      <c r="C73" s="20">
        <v>488769.8</v>
      </c>
      <c r="D73" s="20">
        <v>476490</v>
      </c>
      <c r="E73" s="16">
        <f t="shared" si="7"/>
        <v>97.48761073208698</v>
      </c>
      <c r="F73" s="20">
        <v>558503.6</v>
      </c>
      <c r="G73" s="31">
        <v>553774.4</v>
      </c>
      <c r="H73" s="16">
        <f t="shared" si="9"/>
        <v>99.15323732917749</v>
      </c>
      <c r="I73" s="16">
        <f t="shared" si="8"/>
        <v>116.21952192071188</v>
      </c>
      <c r="J73" s="34"/>
      <c r="K73" s="12"/>
      <c r="L73" s="12"/>
      <c r="M73" s="12"/>
      <c r="N73" s="12"/>
    </row>
    <row r="74" spans="1:14" ht="15.75">
      <c r="A74" s="61" t="s">
        <v>127</v>
      </c>
      <c r="B74" s="6" t="s">
        <v>128</v>
      </c>
      <c r="C74" s="20">
        <v>17851.6</v>
      </c>
      <c r="D74" s="20">
        <v>17740.6</v>
      </c>
      <c r="E74" s="16">
        <f t="shared" si="7"/>
        <v>99.3782069954514</v>
      </c>
      <c r="F74" s="20">
        <v>43089.4</v>
      </c>
      <c r="G74" s="62">
        <v>42372</v>
      </c>
      <c r="H74" s="16">
        <f t="shared" si="9"/>
        <v>98.33508937232823</v>
      </c>
      <c r="I74" s="16">
        <f t="shared" si="8"/>
        <v>238.84197828709287</v>
      </c>
      <c r="J74" s="34"/>
      <c r="K74" s="12"/>
      <c r="L74" s="12"/>
      <c r="M74" s="12"/>
      <c r="N74" s="12"/>
    </row>
    <row r="75" spans="1:14" ht="15.75">
      <c r="A75" s="61" t="s">
        <v>129</v>
      </c>
      <c r="B75" s="26" t="s">
        <v>179</v>
      </c>
      <c r="C75" s="20">
        <v>1312.1</v>
      </c>
      <c r="D75" s="20">
        <v>1307.7</v>
      </c>
      <c r="E75" s="16">
        <f t="shared" si="7"/>
        <v>99.66465970581511</v>
      </c>
      <c r="F75" s="17">
        <v>0</v>
      </c>
      <c r="G75" s="16">
        <v>0</v>
      </c>
      <c r="H75" s="16"/>
      <c r="I75" s="16">
        <f t="shared" si="8"/>
        <v>0</v>
      </c>
      <c r="J75" s="34"/>
      <c r="K75" s="12"/>
      <c r="L75" s="12"/>
      <c r="M75" s="12"/>
      <c r="N75" s="12"/>
    </row>
    <row r="76" spans="1:14" ht="15.75">
      <c r="A76" s="61" t="s">
        <v>130</v>
      </c>
      <c r="B76" s="26" t="s">
        <v>131</v>
      </c>
      <c r="C76" s="16">
        <v>14176.1</v>
      </c>
      <c r="D76" s="16">
        <v>13968.2</v>
      </c>
      <c r="E76" s="16">
        <f t="shared" si="7"/>
        <v>98.53344713990448</v>
      </c>
      <c r="F76" s="16">
        <v>21256.7</v>
      </c>
      <c r="G76" s="16">
        <v>20572.8</v>
      </c>
      <c r="H76" s="16">
        <f t="shared" si="9"/>
        <v>96.78266146673754</v>
      </c>
      <c r="I76" s="16">
        <f t="shared" si="8"/>
        <v>147.28311450294237</v>
      </c>
      <c r="J76" s="34" t="s">
        <v>1</v>
      </c>
      <c r="K76" s="12"/>
      <c r="L76" s="12"/>
      <c r="M76" s="12"/>
      <c r="N76" s="12"/>
    </row>
    <row r="77" spans="1:14" ht="15.75">
      <c r="A77" s="60" t="s">
        <v>132</v>
      </c>
      <c r="B77" s="28" t="s">
        <v>133</v>
      </c>
      <c r="C77" s="18">
        <f>SUM(C78)</f>
        <v>65970.1</v>
      </c>
      <c r="D77" s="18">
        <f>SUM(D78)</f>
        <v>64950.1</v>
      </c>
      <c r="E77" s="18">
        <f t="shared" si="7"/>
        <v>98.45384499947703</v>
      </c>
      <c r="F77" s="18">
        <f>F78</f>
        <v>69243.5</v>
      </c>
      <c r="G77" s="18">
        <f>G78</f>
        <v>68564.4</v>
      </c>
      <c r="H77" s="18">
        <f>H78</f>
        <v>99.0192581253114</v>
      </c>
      <c r="I77" s="18">
        <f t="shared" si="8"/>
        <v>105.56473354159577</v>
      </c>
      <c r="J77" s="34"/>
      <c r="K77" s="12"/>
      <c r="L77" s="12"/>
      <c r="M77" s="12"/>
      <c r="N77" s="12"/>
    </row>
    <row r="78" spans="1:14" ht="15.75">
      <c r="A78" s="61" t="s">
        <v>134</v>
      </c>
      <c r="B78" s="26" t="s">
        <v>135</v>
      </c>
      <c r="C78" s="16">
        <v>65970.1</v>
      </c>
      <c r="D78" s="16">
        <v>64950.1</v>
      </c>
      <c r="E78" s="16">
        <f t="shared" si="7"/>
        <v>98.45384499947703</v>
      </c>
      <c r="F78" s="16">
        <v>69243.5</v>
      </c>
      <c r="G78" s="16">
        <v>68564.4</v>
      </c>
      <c r="H78" s="16">
        <f t="shared" si="9"/>
        <v>99.0192581253114</v>
      </c>
      <c r="I78" s="16">
        <f t="shared" si="8"/>
        <v>105.56473354159577</v>
      </c>
      <c r="J78" s="34"/>
      <c r="K78" s="12"/>
      <c r="L78" s="12"/>
      <c r="M78" s="12"/>
      <c r="N78" s="12"/>
    </row>
    <row r="79" spans="1:14" ht="15.75">
      <c r="A79" s="60" t="s">
        <v>136</v>
      </c>
      <c r="B79" s="7" t="s">
        <v>3</v>
      </c>
      <c r="C79" s="19">
        <f>SUM(C80:C82)</f>
        <v>14479.800000000001</v>
      </c>
      <c r="D79" s="19">
        <f>SUM(D80:D82)</f>
        <v>13718</v>
      </c>
      <c r="E79" s="18">
        <f t="shared" si="7"/>
        <v>94.73887760880675</v>
      </c>
      <c r="F79" s="19">
        <f>SUM(F80:F82)</f>
        <v>15954.1</v>
      </c>
      <c r="G79" s="19">
        <f>SUM(G80:G82)</f>
        <v>15805.8</v>
      </c>
      <c r="H79" s="16">
        <f t="shared" si="9"/>
        <v>99.07045837747036</v>
      </c>
      <c r="I79" s="18">
        <f t="shared" si="8"/>
        <v>115.21941974048696</v>
      </c>
      <c r="J79" s="34"/>
      <c r="K79" s="12"/>
      <c r="L79" s="12"/>
      <c r="M79" s="12"/>
      <c r="N79" s="12"/>
    </row>
    <row r="80" spans="1:14" ht="15.75">
      <c r="A80" s="61" t="s">
        <v>137</v>
      </c>
      <c r="B80" s="6" t="s">
        <v>138</v>
      </c>
      <c r="C80" s="20">
        <v>1057.1</v>
      </c>
      <c r="D80" s="20">
        <v>1057.1</v>
      </c>
      <c r="E80" s="16">
        <f t="shared" si="7"/>
        <v>100</v>
      </c>
      <c r="F80" s="20">
        <v>1134.9</v>
      </c>
      <c r="G80" s="17">
        <v>1134.9</v>
      </c>
      <c r="H80" s="16">
        <f t="shared" si="9"/>
        <v>100</v>
      </c>
      <c r="I80" s="16">
        <f t="shared" si="8"/>
        <v>107.35975782802008</v>
      </c>
      <c r="J80" s="34"/>
      <c r="K80" s="12"/>
      <c r="L80" s="12"/>
      <c r="M80" s="12"/>
      <c r="N80" s="12"/>
    </row>
    <row r="81" spans="1:14" ht="15.75">
      <c r="A81" s="61" t="s">
        <v>139</v>
      </c>
      <c r="B81" s="26" t="s">
        <v>2</v>
      </c>
      <c r="C81" s="20">
        <v>5061.1</v>
      </c>
      <c r="D81" s="20">
        <v>5021.9</v>
      </c>
      <c r="E81" s="16">
        <f t="shared" si="7"/>
        <v>99.2254648199008</v>
      </c>
      <c r="F81" s="17">
        <v>5497.8</v>
      </c>
      <c r="G81" s="16">
        <v>5367.4</v>
      </c>
      <c r="H81" s="16">
        <f t="shared" si="9"/>
        <v>97.62814216595727</v>
      </c>
      <c r="I81" s="16">
        <f t="shared" si="8"/>
        <v>106.87986618610485</v>
      </c>
      <c r="J81" s="34"/>
      <c r="K81" s="12"/>
      <c r="L81" s="12"/>
      <c r="M81" s="12"/>
      <c r="N81" s="12"/>
    </row>
    <row r="82" spans="1:14" ht="15.75">
      <c r="A82" s="61" t="s">
        <v>140</v>
      </c>
      <c r="B82" s="26" t="s">
        <v>141</v>
      </c>
      <c r="C82" s="16">
        <v>8361.6</v>
      </c>
      <c r="D82" s="16">
        <v>7639</v>
      </c>
      <c r="E82" s="16">
        <f t="shared" si="7"/>
        <v>91.35811327975507</v>
      </c>
      <c r="F82" s="16">
        <v>9321.4</v>
      </c>
      <c r="G82" s="16">
        <v>9303.5</v>
      </c>
      <c r="H82" s="16">
        <f t="shared" si="9"/>
        <v>99.8079687600575</v>
      </c>
      <c r="I82" s="16">
        <f t="shared" si="8"/>
        <v>121.78950124361828</v>
      </c>
      <c r="J82" s="34" t="s">
        <v>1</v>
      </c>
      <c r="K82" s="12"/>
      <c r="L82" s="12"/>
      <c r="M82" s="12"/>
      <c r="N82" s="12"/>
    </row>
    <row r="83" spans="1:14" ht="15.75">
      <c r="A83" s="60" t="s">
        <v>142</v>
      </c>
      <c r="B83" s="7" t="s">
        <v>143</v>
      </c>
      <c r="C83" s="19">
        <f>SUM(C84)</f>
        <v>23037.6</v>
      </c>
      <c r="D83" s="19">
        <f>SUM(D84)</f>
        <v>23037.6</v>
      </c>
      <c r="E83" s="18">
        <f t="shared" si="7"/>
        <v>100</v>
      </c>
      <c r="F83" s="19">
        <f>SUM(F84)</f>
        <v>23883.1</v>
      </c>
      <c r="G83" s="19">
        <f>SUM(G84)</f>
        <v>23883.1</v>
      </c>
      <c r="H83" s="16">
        <f t="shared" si="9"/>
        <v>100</v>
      </c>
      <c r="I83" s="18">
        <f t="shared" si="8"/>
        <v>103.67008716185713</v>
      </c>
      <c r="J83" s="34"/>
      <c r="K83" s="12"/>
      <c r="L83" s="12"/>
      <c r="M83" s="12"/>
      <c r="N83" s="12"/>
    </row>
    <row r="84" spans="1:14" ht="15.75">
      <c r="A84" s="61" t="s">
        <v>144</v>
      </c>
      <c r="B84" s="6" t="s">
        <v>145</v>
      </c>
      <c r="C84" s="20">
        <v>23037.6</v>
      </c>
      <c r="D84" s="20">
        <v>23037.6</v>
      </c>
      <c r="E84" s="16">
        <f t="shared" si="7"/>
        <v>100</v>
      </c>
      <c r="F84" s="20">
        <v>23883.1</v>
      </c>
      <c r="G84" s="17">
        <v>23883.1</v>
      </c>
      <c r="H84" s="16">
        <f t="shared" si="9"/>
        <v>100</v>
      </c>
      <c r="I84" s="16">
        <f t="shared" si="8"/>
        <v>103.67008716185713</v>
      </c>
      <c r="J84" s="34"/>
      <c r="K84" s="12"/>
      <c r="L84" s="12"/>
      <c r="M84" s="12"/>
      <c r="N84" s="12"/>
    </row>
    <row r="85" spans="1:14" ht="15.75">
      <c r="A85" s="60" t="s">
        <v>146</v>
      </c>
      <c r="B85" s="28" t="s">
        <v>147</v>
      </c>
      <c r="C85" s="19">
        <f>SUM(C86)</f>
        <v>1493.8</v>
      </c>
      <c r="D85" s="19">
        <f>SUM(D86)</f>
        <v>1493.8</v>
      </c>
      <c r="E85" s="16">
        <f t="shared" si="7"/>
        <v>100</v>
      </c>
      <c r="F85" s="19">
        <f>SUM(F86)</f>
        <v>1564.9</v>
      </c>
      <c r="G85" s="19">
        <f>SUM(G86)</f>
        <v>1564.9</v>
      </c>
      <c r="H85" s="16">
        <f t="shared" si="9"/>
        <v>100</v>
      </c>
      <c r="I85" s="18">
        <f t="shared" si="8"/>
        <v>104.75967331637435</v>
      </c>
      <c r="J85" s="34"/>
      <c r="K85" s="12"/>
      <c r="L85" s="12"/>
      <c r="M85" s="12"/>
      <c r="N85" s="12"/>
    </row>
    <row r="86" spans="1:14" ht="15.75">
      <c r="A86" s="61" t="s">
        <v>148</v>
      </c>
      <c r="B86" s="26" t="s">
        <v>149</v>
      </c>
      <c r="C86" s="16">
        <v>1493.8</v>
      </c>
      <c r="D86" s="16">
        <v>1493.8</v>
      </c>
      <c r="E86" s="16">
        <f t="shared" si="7"/>
        <v>100</v>
      </c>
      <c r="F86" s="16">
        <v>1564.9</v>
      </c>
      <c r="G86" s="16">
        <v>1564.9</v>
      </c>
      <c r="H86" s="16">
        <f t="shared" si="9"/>
        <v>100</v>
      </c>
      <c r="I86" s="16">
        <f t="shared" si="8"/>
        <v>104.75967331637435</v>
      </c>
      <c r="J86" s="34" t="s">
        <v>1</v>
      </c>
      <c r="K86" s="12"/>
      <c r="L86" s="12"/>
      <c r="M86" s="12"/>
      <c r="N86" s="12"/>
    </row>
    <row r="87" spans="1:14" ht="15.75">
      <c r="A87" s="60" t="s">
        <v>150</v>
      </c>
      <c r="B87" s="28" t="s">
        <v>151</v>
      </c>
      <c r="C87" s="19">
        <f>SUM(C88)</f>
        <v>9.9</v>
      </c>
      <c r="D87" s="19">
        <f>SUM(D88)</f>
        <v>9.9</v>
      </c>
      <c r="E87" s="16">
        <f t="shared" si="7"/>
        <v>100</v>
      </c>
      <c r="F87" s="15">
        <f>F88</f>
        <v>0</v>
      </c>
      <c r="G87" s="18"/>
      <c r="H87" s="16"/>
      <c r="I87" s="18"/>
      <c r="J87" s="34"/>
      <c r="K87" s="12"/>
      <c r="L87" s="12"/>
      <c r="M87" s="12"/>
      <c r="N87" s="12"/>
    </row>
    <row r="88" spans="1:14" ht="31.5">
      <c r="A88" s="61" t="s">
        <v>152</v>
      </c>
      <c r="B88" s="26" t="s">
        <v>153</v>
      </c>
      <c r="C88" s="16">
        <v>9.9</v>
      </c>
      <c r="D88" s="16">
        <v>9.9</v>
      </c>
      <c r="E88" s="16">
        <f t="shared" si="7"/>
        <v>100</v>
      </c>
      <c r="F88" s="16"/>
      <c r="G88" s="16"/>
      <c r="H88" s="16"/>
      <c r="I88" s="16"/>
      <c r="J88" s="34" t="s">
        <v>1</v>
      </c>
      <c r="K88" s="12"/>
      <c r="L88" s="12"/>
      <c r="M88" s="12"/>
      <c r="N88" s="12"/>
    </row>
    <row r="89" spans="1:14" ht="15.75">
      <c r="A89" s="60" t="s">
        <v>154</v>
      </c>
      <c r="B89" s="28" t="s">
        <v>155</v>
      </c>
      <c r="C89" s="19">
        <f>SUM(C90)</f>
        <v>1898.1</v>
      </c>
      <c r="D89" s="19">
        <f>SUM(D90)</f>
        <v>1898.1</v>
      </c>
      <c r="E89" s="16">
        <f t="shared" si="7"/>
        <v>100</v>
      </c>
      <c r="F89" s="15">
        <f>F90</f>
        <v>1888.5</v>
      </c>
      <c r="G89" s="19">
        <f>G90</f>
        <v>1888.5</v>
      </c>
      <c r="H89" s="16">
        <f t="shared" si="9"/>
        <v>100</v>
      </c>
      <c r="I89" s="18">
        <f t="shared" si="8"/>
        <v>99.49423107317845</v>
      </c>
      <c r="J89" s="34"/>
      <c r="K89" s="12"/>
      <c r="L89" s="12"/>
      <c r="M89" s="12"/>
      <c r="N89" s="12"/>
    </row>
    <row r="90" spans="1:14" ht="47.25" customHeight="1">
      <c r="A90" s="61" t="s">
        <v>156</v>
      </c>
      <c r="B90" s="26" t="s">
        <v>157</v>
      </c>
      <c r="C90" s="16">
        <v>1898.1</v>
      </c>
      <c r="D90" s="16">
        <v>1898.1</v>
      </c>
      <c r="E90" s="16">
        <f t="shared" si="7"/>
        <v>100</v>
      </c>
      <c r="F90" s="16">
        <v>1888.5</v>
      </c>
      <c r="G90" s="16">
        <v>1888.5</v>
      </c>
      <c r="H90" s="16">
        <f t="shared" si="9"/>
        <v>100</v>
      </c>
      <c r="I90" s="16">
        <f t="shared" si="8"/>
        <v>99.49423107317845</v>
      </c>
      <c r="J90" s="34" t="s">
        <v>1</v>
      </c>
      <c r="K90" s="12"/>
      <c r="L90" s="12"/>
      <c r="M90" s="12"/>
      <c r="N90" s="12"/>
    </row>
    <row r="91" spans="1:14" ht="15.75">
      <c r="A91" s="45"/>
      <c r="B91" s="3" t="s">
        <v>94</v>
      </c>
      <c r="C91" s="18">
        <f>SUM(C50)+C57+C59+C71+C77+C79+C83+C85+C87+C89+C65</f>
        <v>1188768.0999999999</v>
      </c>
      <c r="D91" s="18">
        <f>SUM(D50)+D57+D59+D71+D77+D79+D83+D85+D87+D89+D65</f>
        <v>1010760.8999999999</v>
      </c>
      <c r="E91" s="18">
        <f t="shared" si="7"/>
        <v>85.02591043619022</v>
      </c>
      <c r="F91" s="18">
        <f>SUM(F50)+F57+F59+F71+F77+F79+F83+F85+F87+F89+F65+F69</f>
        <v>1597429.5999999999</v>
      </c>
      <c r="G91" s="18">
        <f>SUM(G50)+G57+G59+G71+G77+G79+G83+G85+G87+G89+G65+G69</f>
        <v>1573532.6</v>
      </c>
      <c r="H91" s="18"/>
      <c r="I91" s="18"/>
      <c r="J91" s="34"/>
      <c r="K91" s="12"/>
      <c r="L91" s="12"/>
      <c r="M91" s="12"/>
      <c r="N91" s="12"/>
    </row>
    <row r="92" spans="1:14" ht="31.5">
      <c r="A92" s="45"/>
      <c r="B92" s="7" t="s">
        <v>158</v>
      </c>
      <c r="C92" s="19">
        <f>SUM(C48)-C91</f>
        <v>8457.300000000047</v>
      </c>
      <c r="D92" s="19">
        <f>SUM(D48)-D91</f>
        <v>12320.90000000014</v>
      </c>
      <c r="E92" s="18"/>
      <c r="F92" s="19">
        <f>SUM(F48)-F91</f>
        <v>-3863</v>
      </c>
      <c r="G92" s="19">
        <f>SUM(G48)-G91</f>
        <v>33472.49999999977</v>
      </c>
      <c r="H92" s="18"/>
      <c r="I92" s="18"/>
      <c r="J92" s="34"/>
      <c r="K92" s="12"/>
      <c r="L92" s="12"/>
      <c r="M92" s="12"/>
      <c r="N92" s="12"/>
    </row>
    <row r="93" spans="1:14" ht="31.5">
      <c r="A93" s="45"/>
      <c r="B93" s="7" t="s">
        <v>159</v>
      </c>
      <c r="C93" s="19"/>
      <c r="D93" s="19"/>
      <c r="E93" s="18"/>
      <c r="F93" s="19"/>
      <c r="G93" s="19"/>
      <c r="H93" s="18"/>
      <c r="I93" s="18"/>
      <c r="J93" s="34"/>
      <c r="K93" s="12"/>
      <c r="L93" s="12"/>
      <c r="M93" s="12"/>
      <c r="N93" s="12"/>
    </row>
    <row r="94" spans="1:14" ht="78.75">
      <c r="A94" s="45" t="s">
        <v>160</v>
      </c>
      <c r="B94" s="6" t="s">
        <v>161</v>
      </c>
      <c r="C94" s="20"/>
      <c r="D94" s="20"/>
      <c r="E94" s="16"/>
      <c r="F94" s="20"/>
      <c r="G94" s="20"/>
      <c r="H94" s="16"/>
      <c r="I94" s="16"/>
      <c r="J94" s="34"/>
      <c r="K94" s="12"/>
      <c r="L94" s="12"/>
      <c r="M94" s="12"/>
      <c r="N94" s="12"/>
    </row>
    <row r="95" spans="1:14" ht="78.75">
      <c r="A95" s="45" t="s">
        <v>175</v>
      </c>
      <c r="B95" s="6" t="s">
        <v>176</v>
      </c>
      <c r="C95" s="20">
        <v>10000</v>
      </c>
      <c r="D95" s="20">
        <v>10000</v>
      </c>
      <c r="E95" s="16">
        <f>SUM(D95)/C95*100</f>
        <v>100</v>
      </c>
      <c r="F95" s="20"/>
      <c r="G95" s="20"/>
      <c r="H95" s="16"/>
      <c r="I95" s="16"/>
      <c r="J95" s="34"/>
      <c r="K95" s="12"/>
      <c r="L95" s="12"/>
      <c r="M95" s="12"/>
      <c r="N95" s="12"/>
    </row>
    <row r="96" spans="1:14" ht="78.75">
      <c r="A96" s="45" t="s">
        <v>162</v>
      </c>
      <c r="B96" s="6" t="s">
        <v>163</v>
      </c>
      <c r="C96" s="20">
        <v>-20000</v>
      </c>
      <c r="D96" s="20">
        <v>-10000</v>
      </c>
      <c r="E96" s="16">
        <f>SUM(D96)/C96*100</f>
        <v>50</v>
      </c>
      <c r="F96" s="20"/>
      <c r="G96" s="20"/>
      <c r="H96" s="16"/>
      <c r="I96" s="16"/>
      <c r="J96" s="34"/>
      <c r="K96" s="12"/>
      <c r="L96" s="12"/>
      <c r="M96" s="12"/>
      <c r="N96" s="12"/>
    </row>
    <row r="97" spans="1:14" ht="31.5">
      <c r="A97" s="45" t="s">
        <v>164</v>
      </c>
      <c r="B97" s="6" t="s">
        <v>165</v>
      </c>
      <c r="C97" s="20">
        <v>1542.2</v>
      </c>
      <c r="D97" s="20">
        <v>-12320.9</v>
      </c>
      <c r="E97" s="16">
        <f>SUM(D97)/C97*100</f>
        <v>-798.917131370769</v>
      </c>
      <c r="F97" s="31">
        <v>3863</v>
      </c>
      <c r="G97" s="31">
        <v>-33472.5</v>
      </c>
      <c r="H97" s="16"/>
      <c r="I97" s="16"/>
      <c r="J97" s="34"/>
      <c r="K97" s="12"/>
      <c r="L97" s="12"/>
      <c r="M97" s="12"/>
      <c r="N97" s="12"/>
    </row>
    <row r="98" spans="1:14" ht="15.75">
      <c r="A98" s="38"/>
      <c r="B98" s="3" t="s">
        <v>166</v>
      </c>
      <c r="C98" s="18">
        <f>-SUM(C92)</f>
        <v>-8457.300000000047</v>
      </c>
      <c r="D98" s="18">
        <f>-SUM(D92)</f>
        <v>-12320.90000000014</v>
      </c>
      <c r="E98" s="18"/>
      <c r="F98" s="18">
        <f>-SUM(F92)</f>
        <v>3863</v>
      </c>
      <c r="G98" s="18">
        <f>-SUM(G92)</f>
        <v>-33472.49999999977</v>
      </c>
      <c r="H98" s="18"/>
      <c r="I98" s="18"/>
      <c r="J98" s="34"/>
      <c r="K98" s="12"/>
      <c r="L98" s="12"/>
      <c r="M98" s="12"/>
      <c r="N98" s="12"/>
    </row>
    <row r="99" spans="1:9" ht="12.75" customHeight="1">
      <c r="A99" s="12" t="s">
        <v>0</v>
      </c>
      <c r="B99" s="12"/>
      <c r="C99" s="12"/>
      <c r="D99" s="12"/>
      <c r="E99" s="12"/>
      <c r="F99" s="12"/>
      <c r="G99" s="12"/>
      <c r="H99" s="12"/>
      <c r="I99" s="12"/>
    </row>
    <row r="102" spans="2:3" ht="15.75">
      <c r="B102" s="1"/>
      <c r="C102" s="41"/>
    </row>
    <row r="103" spans="2:3" ht="15.75">
      <c r="B103" s="1"/>
      <c r="C103" s="41"/>
    </row>
  </sheetData>
  <sheetProtection/>
  <mergeCells count="7">
    <mergeCell ref="A49:I49"/>
    <mergeCell ref="A1:I1"/>
    <mergeCell ref="A6:I6"/>
    <mergeCell ref="A4:A5"/>
    <mergeCell ref="B4:B5"/>
    <mergeCell ref="C4:E4"/>
    <mergeCell ref="F4:I4"/>
  </mergeCells>
  <printOptions/>
  <pageMargins left="0.3937007874015748" right="0.3937007874015748" top="0.3937007874015748" bottom="0.7874015748031497" header="0" footer="0.393700787401574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Shinalieva</dc:creator>
  <cp:keywords/>
  <dc:description/>
  <cp:lastModifiedBy>user</cp:lastModifiedBy>
  <cp:lastPrinted>2023-10-03T12:47:52Z</cp:lastPrinted>
  <dcterms:created xsi:type="dcterms:W3CDTF">2014-10-06T06:35:26Z</dcterms:created>
  <dcterms:modified xsi:type="dcterms:W3CDTF">2024-01-12T11:18:37Z</dcterms:modified>
  <cp:category/>
  <cp:version/>
  <cp:contentType/>
  <cp:contentStatus/>
</cp:coreProperties>
</file>